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420" windowHeight="4245" activeTab="1"/>
  </bookViews>
  <sheets>
    <sheet name="BS" sheetId="1" r:id="rId1"/>
    <sheet name="PL" sheetId="2" r:id="rId2"/>
    <sheet name="CF" sheetId="3" r:id="rId3"/>
    <sheet name="Note" sheetId="4" r:id="rId4"/>
  </sheets>
  <externalReferences>
    <externalReference r:id="rId7"/>
  </externalReferences>
  <definedNames/>
  <calcPr fullCalcOnLoad="1" iterate="1" iterateCount="100" iterateDelta="0.001"/>
</workbook>
</file>

<file path=xl/sharedStrings.xml><?xml version="1.0" encoding="utf-8"?>
<sst xmlns="http://schemas.openxmlformats.org/spreadsheetml/2006/main" count="339" uniqueCount="271">
  <si>
    <t>MYCOM BERHAD</t>
  </si>
  <si>
    <t>(Company No. 7296 V)</t>
  </si>
  <si>
    <t>(Incorporated in Malaysia)</t>
  </si>
  <si>
    <t>INTERIM REPORT FOR THE QUARTER ENDED 31 MARCH 2003</t>
  </si>
  <si>
    <t>Unaudited Condensed Consolidated Balance Sheet as at 31 March 2003</t>
  </si>
  <si>
    <t>As at 31 MAC 03</t>
  </si>
  <si>
    <t>As at 30 JUN 02</t>
  </si>
  <si>
    <t>RM'000</t>
  </si>
  <si>
    <t>(Unaudited)</t>
  </si>
  <si>
    <t>(Audited)</t>
  </si>
  <si>
    <t>NON-CURRENT ASSETS</t>
  </si>
  <si>
    <t>Property, plant and equipment</t>
  </si>
  <si>
    <t>Investments</t>
  </si>
  <si>
    <t>Real property assets</t>
  </si>
  <si>
    <t>CURRENT ASSETS</t>
  </si>
  <si>
    <t>Development properties</t>
  </si>
  <si>
    <t>Inventories</t>
  </si>
  <si>
    <t>Receivables</t>
  </si>
  <si>
    <t>Short term investments</t>
  </si>
  <si>
    <t>Cash and bank balances</t>
  </si>
  <si>
    <t>CURRENT LIABILITIES</t>
  </si>
  <si>
    <t>Provision for liabilities</t>
  </si>
  <si>
    <t>Due to an associated company</t>
  </si>
  <si>
    <t>Due to affiliated companies, net</t>
  </si>
  <si>
    <t>Payables</t>
  </si>
  <si>
    <t>Borrowings</t>
  </si>
  <si>
    <t>Taxation</t>
  </si>
  <si>
    <t>NET CURRENT LIABILITIES</t>
  </si>
  <si>
    <t>REPRESENTED BY</t>
  </si>
  <si>
    <t>Share capital</t>
  </si>
  <si>
    <t>Reserves</t>
  </si>
  <si>
    <t>Accumulated losses</t>
  </si>
  <si>
    <t>Shareholders' deficits</t>
  </si>
  <si>
    <t>Minority interests</t>
  </si>
  <si>
    <t>Hire purchase and lease payables</t>
  </si>
  <si>
    <t>Deferred taxation</t>
  </si>
  <si>
    <t>Non-current liabilities</t>
  </si>
  <si>
    <t>Unaudited Condensed Consolidated Income Statements for the period ended 31 March 2003</t>
  </si>
  <si>
    <t>INDIVIDUAL QUARTER</t>
  </si>
  <si>
    <t>CUMULATIVE QUARTER</t>
  </si>
  <si>
    <t>Preceeding year</t>
  </si>
  <si>
    <t>Current</t>
  </si>
  <si>
    <t>corresponding</t>
  </si>
  <si>
    <t>Current financial</t>
  </si>
  <si>
    <t>quarter</t>
  </si>
  <si>
    <t>year to date</t>
  </si>
  <si>
    <t>period</t>
  </si>
  <si>
    <t>31 MAC 03</t>
  </si>
  <si>
    <t>31 MAC 02</t>
  </si>
  <si>
    <t>Revenue</t>
  </si>
  <si>
    <t>Operating expenses</t>
  </si>
  <si>
    <t>Other operating income</t>
  </si>
  <si>
    <t>Profit/(loss) from operations</t>
  </si>
  <si>
    <t>Finance costs, net</t>
  </si>
  <si>
    <t>Investing results</t>
  </si>
  <si>
    <t>Loss before taxation</t>
  </si>
  <si>
    <t>Loss after taxation</t>
  </si>
  <si>
    <t>Minority interest</t>
  </si>
  <si>
    <t xml:space="preserve">Net loss for the period </t>
  </si>
  <si>
    <t>Earnings per share</t>
  </si>
  <si>
    <t>(a) Basic (sen)</t>
  </si>
  <si>
    <t>(b) Diluted (sen)</t>
  </si>
  <si>
    <t>N/A</t>
  </si>
  <si>
    <t xml:space="preserve"> </t>
  </si>
  <si>
    <t>Unaudited Condensed Consolidated Cash Flow Statement for the period ended 31 March 2003</t>
  </si>
  <si>
    <t>Year-to-date</t>
  </si>
  <si>
    <t>CASH FLOW FROM OPERATING ACTIVITIES</t>
  </si>
  <si>
    <t>Adjustments for :</t>
  </si>
  <si>
    <t>Attributable profits recognised on development properties</t>
  </si>
  <si>
    <t>Depreciation</t>
  </si>
  <si>
    <t>Gain on disposal of property, plant and equipment</t>
  </si>
  <si>
    <t>Gain on disposal of investment in an associated company</t>
  </si>
  <si>
    <t>Interest expenses</t>
  </si>
  <si>
    <t>Interest income</t>
  </si>
  <si>
    <t>Unrealised foreign exchange gain</t>
  </si>
  <si>
    <t>Write back of provision for diminution in value of investments</t>
  </si>
  <si>
    <t>Write back of provision for doubtful debts</t>
  </si>
  <si>
    <t xml:space="preserve">Property, plant and equipment written off </t>
  </si>
  <si>
    <t>Provision for liabilites</t>
  </si>
  <si>
    <t>Operating profit before working capital changes</t>
  </si>
  <si>
    <t>Decrease in development properties</t>
  </si>
  <si>
    <t>Increase in inventories</t>
  </si>
  <si>
    <t>Decrease in receivables</t>
  </si>
  <si>
    <t>Decrease in payables</t>
  </si>
  <si>
    <t>Cash generated from operations</t>
  </si>
  <si>
    <t>Taxation paid</t>
  </si>
  <si>
    <t>Interest paid</t>
  </si>
  <si>
    <t>Net cash used in operating activities</t>
  </si>
  <si>
    <t>CASH FLOWS FROM INVESTING ACTIVITIES</t>
  </si>
  <si>
    <t>Increase in real property assets</t>
  </si>
  <si>
    <t>Increase in investment property</t>
  </si>
  <si>
    <t>Proceeds from disposal of investment in an associated company</t>
  </si>
  <si>
    <t>Proceeds from disposal of property, plant and equipment</t>
  </si>
  <si>
    <t>Purchase of property, plant and equipment</t>
  </si>
  <si>
    <t>Interest received</t>
  </si>
  <si>
    <t xml:space="preserve">Payment of dividend to minority interest by a subsidiary </t>
  </si>
  <si>
    <t>Net cash used in investing activities</t>
  </si>
  <si>
    <t>CASH FLOWS FROM FINANCING ACTIVITIES</t>
  </si>
  <si>
    <t>Decrease in amount due to an associated company</t>
  </si>
  <si>
    <t>Decrease in amount due to affiliated companies, net</t>
  </si>
  <si>
    <t>Increase in borrowings, net</t>
  </si>
  <si>
    <t>Repayment of hire purchase and lease payables</t>
  </si>
  <si>
    <t>Payment of provision</t>
  </si>
  <si>
    <t>Net cash used in financing activities</t>
  </si>
  <si>
    <t>NET DECREASE IN CASH AND CASH EQUIVALENTS</t>
  </si>
  <si>
    <t>EFFECT ON EXCHANGE RATE CHANGES</t>
  </si>
  <si>
    <t>CASH AND CASH EQUIVALENTS AT BEGINNING OF FINANCIAL PERIOD</t>
  </si>
  <si>
    <t>CASH AND CASH EQUIVALENTS AT END OF FINANCIAL PERIOD</t>
  </si>
  <si>
    <t>There are no comparative figures as this is the first year of interim financial reporting prepared in accordance with MASB 26 " Interim Financial Reporting".</t>
  </si>
  <si>
    <t>The Condensed Consolidated Cash Flow Statement should be read in conjunction with the Annual Financial Report for the financial year ended 30 June 2002.</t>
  </si>
  <si>
    <t>Unaudited Condensed Consolidated Statement Of Changes In Equity for the period ended 31 March 2003</t>
  </si>
  <si>
    <t>Reserve</t>
  </si>
  <si>
    <t xml:space="preserve">Share </t>
  </si>
  <si>
    <t>attributable</t>
  </si>
  <si>
    <t>Accumulated</t>
  </si>
  <si>
    <t>capital</t>
  </si>
  <si>
    <t>to capital</t>
  </si>
  <si>
    <t>losses</t>
  </si>
  <si>
    <t>Total</t>
  </si>
  <si>
    <t>At 1 July 2002</t>
  </si>
  <si>
    <t>Net gain not recognised in the Income Statement</t>
  </si>
  <si>
    <t>Net loss for the period</t>
  </si>
  <si>
    <t>Other adjustments</t>
  </si>
  <si>
    <t>At 31 March 2003</t>
  </si>
  <si>
    <t>The Condensed Consolidated Statement Of Changes In Equity should be read in conjunction with the Annual Financial Report for the financial year ended 30 June 2002.</t>
  </si>
  <si>
    <t>Notes</t>
  </si>
  <si>
    <t>A1</t>
  </si>
  <si>
    <t>Accounting policies and methods of computation</t>
  </si>
  <si>
    <t>The same accounting policies and methods of computation are followed in the interim financial statements as compared with the annual financial statements for the year ended 30 June 2002.</t>
  </si>
  <si>
    <t>A2</t>
  </si>
  <si>
    <t>Declaration of audit qualification</t>
  </si>
  <si>
    <t>The audit report of the Company's preceding annual financial statements was not subject to qualification.</t>
  </si>
  <si>
    <t>A3</t>
  </si>
  <si>
    <t>Seasonal or cyclical factors</t>
  </si>
  <si>
    <t>The group's business operations are not significantly affected by any seasonal and cyclical factors.</t>
  </si>
  <si>
    <t>A4</t>
  </si>
  <si>
    <t>Nature and amount of items affecting assets, liabilities, equity, net income, or cash flows that are unusual because of their nature, size, or incidence</t>
  </si>
  <si>
    <t>There are no items which are unusual in terms of their nature, size or incidence for the current interim period, other than as disclosed in the financial statements.</t>
  </si>
  <si>
    <t>A5</t>
  </si>
  <si>
    <t>Nature and amount of changes in estimates of amounts reported in prior interim periods of the current financial year or changes in estimates of amounts reported in prior financial years, which give a material effect in the current interim period</t>
  </si>
  <si>
    <t>There are no changes in the estimates of amounts, which give a material effect in the current interim period.</t>
  </si>
  <si>
    <t>A6</t>
  </si>
  <si>
    <t>Debt and equity securities</t>
  </si>
  <si>
    <t>There are no issue, cancellation, repurchases, resale and repayment of debt or equity securities for the current financial year-to-date.</t>
  </si>
  <si>
    <t>A7</t>
  </si>
  <si>
    <t>Dividends paid</t>
  </si>
  <si>
    <t>No dividends have been paid for the current financial year-to-date.</t>
  </si>
  <si>
    <t>A8</t>
  </si>
  <si>
    <t>Segmental reporting</t>
  </si>
  <si>
    <t>Segmental analysis for the current financial year-to-date is as follows:</t>
  </si>
  <si>
    <t>(Loss)/Profit</t>
  </si>
  <si>
    <t xml:space="preserve">before </t>
  </si>
  <si>
    <t>External</t>
  </si>
  <si>
    <t>Inter-segment</t>
  </si>
  <si>
    <t>taxation</t>
  </si>
  <si>
    <t>Analysis by activity</t>
  </si>
  <si>
    <t>Property development</t>
  </si>
  <si>
    <t>Plantation</t>
  </si>
  <si>
    <t>Granite quarry</t>
  </si>
  <si>
    <t>Manufacturing</t>
  </si>
  <si>
    <t>Investment holding and others</t>
  </si>
  <si>
    <t>Eliminations</t>
  </si>
  <si>
    <t>A9</t>
  </si>
  <si>
    <t>Valuations of property, plant and equipment</t>
  </si>
  <si>
    <t>The valuations of property, plant and equipment have been brought forward from the previous annual financial statements without any amendment.</t>
  </si>
  <si>
    <t>A10</t>
  </si>
  <si>
    <t>There are no significant events subsequent to the end of the period reported on that have not been reflected in the financial statement for the said period.</t>
  </si>
  <si>
    <t>A11</t>
  </si>
  <si>
    <t>Effect of changes in the composition of the Group</t>
  </si>
  <si>
    <t>There are no changes in the composition of the Group for the current financial year-to-date.</t>
  </si>
  <si>
    <t>A12</t>
  </si>
  <si>
    <t>Contingent liabilities</t>
  </si>
  <si>
    <t>The changes in contingent liabilities since 30 June 2002 to the date of this report are as follows:</t>
  </si>
  <si>
    <t>Guarantees</t>
  </si>
  <si>
    <t>Liquidated ascertained damages</t>
  </si>
  <si>
    <t>A13</t>
  </si>
  <si>
    <t>Capital commitments</t>
  </si>
  <si>
    <t>Capital commitments not provided for in the financial statements as at 31 March 2003 is as follows:</t>
  </si>
  <si>
    <t>Approved and contracted for</t>
  </si>
  <si>
    <t>- investment property</t>
  </si>
  <si>
    <t>- property, plant and equipment</t>
  </si>
  <si>
    <t>Approved but not contracted for</t>
  </si>
  <si>
    <t>B1</t>
  </si>
  <si>
    <t>Review of performance</t>
  </si>
  <si>
    <t>The Group's revenue for the third quarter and the nine-month period ended 31 March 2003 decreased by 19% and 14% respectively as compared  to the same periods last year. The reductions were mainly due to lower contributions from the granite and property divisions but were partially offset by increased contribution from the plantation division.</t>
  </si>
  <si>
    <t>In tandem with the lower revenue registered, loss before tax for the quarter and the nine-month period widen by 42% and 25% respectively as compared to the same periods last year.</t>
  </si>
  <si>
    <t>B2</t>
  </si>
  <si>
    <t>Material changes in quarterly results</t>
  </si>
  <si>
    <t>For the current quarter under review, the Group reported a loss before tax of RM21.2 million as compared with RM17.5 million for the last quarter. The higher loss was mainly due to unfavourable performance from the granite quarry division.</t>
  </si>
  <si>
    <t>B3</t>
  </si>
  <si>
    <t>Current year prospect</t>
  </si>
  <si>
    <t>Pending implementation of the Proposed Restructuring Scheme, the Group's results are not expected to register any material improvement for the current financial year.</t>
  </si>
  <si>
    <t>B4</t>
  </si>
  <si>
    <t>Variance from profit forecast and shortfall in profit guarantee</t>
  </si>
  <si>
    <t>Not applicable.</t>
  </si>
  <si>
    <t>B5</t>
  </si>
  <si>
    <t xml:space="preserve">Current </t>
  </si>
  <si>
    <t>financial</t>
  </si>
  <si>
    <t>year-to-date</t>
  </si>
  <si>
    <t>Charge for the period</t>
  </si>
  <si>
    <t>Transfer to/(from) deferred taxation</t>
  </si>
  <si>
    <t>Under provision in prior years</t>
  </si>
  <si>
    <t>The disproportionate taxation charge is due principally to certain expenses being disallowed for taxation purposes and the absence of Group relief for losses suffered by certain subsidiaries.</t>
  </si>
  <si>
    <t>B6</t>
  </si>
  <si>
    <t>Unquoted investments and/or properties</t>
  </si>
  <si>
    <t>There was no material sale of unquoted investments and/or properties for the current quarter and financial year-to-date.</t>
  </si>
  <si>
    <t>B7</t>
  </si>
  <si>
    <t>Quoted Securities</t>
  </si>
  <si>
    <t>Particulars of Quoted Securities:</t>
  </si>
  <si>
    <t>(a) Purchase/disposal</t>
  </si>
  <si>
    <t>Total purchase</t>
  </si>
  <si>
    <t>Total sale proceeds</t>
  </si>
  <si>
    <t>Total gain/(loss) on disposal</t>
  </si>
  <si>
    <t>(b) Balance as at 31 March 2003</t>
  </si>
  <si>
    <t>Total investments at cost</t>
  </si>
  <si>
    <t>Total investments at carrying value/</t>
  </si>
  <si>
    <t xml:space="preserve">     book value (after provision for </t>
  </si>
  <si>
    <t xml:space="preserve">     diminution in value)</t>
  </si>
  <si>
    <t>Total investments at market value</t>
  </si>
  <si>
    <t xml:space="preserve">     at end of reporting period</t>
  </si>
  <si>
    <t>B8</t>
  </si>
  <si>
    <t>(a) Status of corporate proposals announced but not completed</t>
  </si>
  <si>
    <t xml:space="preserve">The proposed variations to certain terms under the proposed OIB Acquisitions had received approval from the </t>
  </si>
  <si>
    <t xml:space="preserve">Securities Commission ("SC") on 25th March 2003. On 13 March 2003, the Company announced certain proposed </t>
  </si>
  <si>
    <t xml:space="preserve">revisions to the profit guarantee condition imposed by the SC in relation to the Proposed KHD Acquisition under the </t>
  </si>
  <si>
    <t xml:space="preserve">Proposed Restructuring Scheme which conditional approval was obtained on 7 May 2003. </t>
  </si>
  <si>
    <t>In order to implement part of the Proposed Restructuring Scheme, the Company had on 18 April 2003, announced that</t>
  </si>
  <si>
    <t xml:space="preserve">it had filed an application to the High Court of Malaya to seek a court order to convene a meeting with its shareholders </t>
  </si>
  <si>
    <t>to obtain their approval on a proposed scheme of arrangement involving a proposed capital reduction and consolidation,</t>
  </si>
  <si>
    <t>a proposed share premium account reduction and a proposed revaluation reserve account reduction pursuant to</t>
  </si>
  <si>
    <t>(b) Status of utilisation of proceeds raised from corporate proposal</t>
  </si>
  <si>
    <t>B9</t>
  </si>
  <si>
    <t>Group borrowings</t>
  </si>
  <si>
    <t>The Group short-term borrowings are as follows:</t>
  </si>
  <si>
    <t>As at</t>
  </si>
  <si>
    <t>*Secured</t>
  </si>
  <si>
    <t>Unsecured</t>
  </si>
  <si>
    <t>The Group has no long-term borrowings.</t>
  </si>
  <si>
    <t>* Included in the secured short-term borrowings are foreign currency loans of USD56,386,000 and Rand30,350,000.</t>
  </si>
  <si>
    <t>B10</t>
  </si>
  <si>
    <t>Off balance sheet financial instruments</t>
  </si>
  <si>
    <t>There were no financial instruments with off balance sheet risk at the date of this report.</t>
  </si>
  <si>
    <t>B11</t>
  </si>
  <si>
    <t>The list of material litigation is attached as Annexure 1.</t>
  </si>
  <si>
    <t>B12</t>
  </si>
  <si>
    <t>Dividend declared</t>
  </si>
  <si>
    <t>No dividend has been declared/recommended for the current financial year-to-date.</t>
  </si>
  <si>
    <t>B13</t>
  </si>
  <si>
    <t>3 months ended</t>
  </si>
  <si>
    <t>9 months ended</t>
  </si>
  <si>
    <t>a) Basic earnings per share</t>
  </si>
  <si>
    <t xml:space="preserve">     Net loss for the period (RM'000)</t>
  </si>
  <si>
    <t xml:space="preserve">     Number of ordinary shares in issue during the </t>
  </si>
  <si>
    <t xml:space="preserve">          period ('000)</t>
  </si>
  <si>
    <t xml:space="preserve">     Weighted average number of ordinary shares in </t>
  </si>
  <si>
    <t xml:space="preserve">          issue ('000)</t>
  </si>
  <si>
    <t xml:space="preserve">     Basic loss per ordinary share (sen)</t>
  </si>
  <si>
    <t>b) Diluted earnings per share</t>
  </si>
  <si>
    <t>On behalf of the board</t>
  </si>
  <si>
    <t>Yap Siew Khim</t>
  </si>
  <si>
    <t>Company Secretary</t>
  </si>
  <si>
    <t>Kuala Lumpur</t>
  </si>
  <si>
    <t>Date :</t>
  </si>
  <si>
    <t>Significant post balance sheet event</t>
  </si>
  <si>
    <t xml:space="preserve">section 176(1) of the Companies Act 1965. The Company has since obtained the court's approval to convene a </t>
  </si>
  <si>
    <t>balance sheet date</t>
  </si>
  <si>
    <t xml:space="preserve">Changes in material litigation (including status of any pending material litigation) since the last annual </t>
  </si>
  <si>
    <t>The Condensed Consolidated Balance Sheets should be read in conjunction with the Annual Financial Report for the financial year ended 30 June 2002.</t>
  </si>
  <si>
    <t>The Condensed Consolidated Income Statements should be read in conjunction with the Annual Financial Report for the financial year ended 30 June 2002.</t>
  </si>
  <si>
    <t>The interim report has been prepared in accordance with MASB 26 "Interim Financial Reporting" and paragraph 9.22 of the Kuala Lumpur Stock Exchange Listing Requirements, and should be read in conjunction with the Group's financial statements for the year ended 30 June 2002.</t>
  </si>
  <si>
    <t>meeting with its shareholders in June or July 2003 as announced on 20 May 2003.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</si>
</sst>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6">
    <font>
      <sz val="10"/>
      <name val="Arial"/>
      <family val="0"/>
    </font>
    <font>
      <b/>
      <sz val="9.5"/>
      <name val="Arial"/>
      <family val="2"/>
    </font>
    <font>
      <sz val="9.5"/>
      <name val="Arial"/>
      <family val="2"/>
    </font>
    <font>
      <b/>
      <sz val="10"/>
      <name val="Arial"/>
      <family val="2"/>
    </font>
    <font>
      <b/>
      <u val="single"/>
      <sz val="9.5"/>
      <name val="Arial"/>
      <family val="2"/>
    </font>
    <font>
      <u val="single"/>
      <sz val="9.5"/>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164" fontId="2" fillId="0" borderId="0" xfId="15" applyNumberFormat="1" applyFont="1" applyAlignment="1">
      <alignment/>
    </xf>
    <xf numFmtId="164" fontId="2" fillId="0" borderId="1" xfId="15" applyNumberFormat="1" applyFont="1" applyBorder="1" applyAlignment="1">
      <alignment/>
    </xf>
    <xf numFmtId="164" fontId="2" fillId="0" borderId="0" xfId="15" applyNumberFormat="1" applyFont="1" applyFill="1" applyAlignment="1">
      <alignment/>
    </xf>
    <xf numFmtId="164" fontId="2" fillId="0" borderId="1" xfId="15" applyNumberFormat="1" applyFont="1" applyFill="1" applyBorder="1" applyAlignment="1">
      <alignment/>
    </xf>
    <xf numFmtId="164" fontId="2" fillId="0" borderId="0" xfId="0" applyNumberFormat="1" applyFont="1" applyAlignment="1">
      <alignment/>
    </xf>
    <xf numFmtId="0" fontId="2" fillId="0" borderId="2" xfId="0" applyFont="1" applyBorder="1" applyAlignment="1">
      <alignment/>
    </xf>
    <xf numFmtId="164" fontId="2" fillId="0" borderId="3" xfId="0" applyNumberFormat="1" applyFont="1" applyFill="1" applyBorder="1" applyAlignment="1">
      <alignment/>
    </xf>
    <xf numFmtId="164" fontId="2" fillId="0" borderId="3" xfId="0" applyNumberFormat="1" applyFont="1" applyBorder="1" applyAlignment="1">
      <alignment/>
    </xf>
    <xf numFmtId="164" fontId="2" fillId="0" borderId="4" xfId="15" applyNumberFormat="1" applyFont="1" applyBorder="1" applyAlignment="1">
      <alignment/>
    </xf>
    <xf numFmtId="164" fontId="2" fillId="0" borderId="2" xfId="0" applyNumberFormat="1" applyFont="1" applyBorder="1" applyAlignment="1">
      <alignment/>
    </xf>
    <xf numFmtId="0" fontId="0" fillId="0" borderId="0" xfId="0" applyFont="1" applyAlignment="1">
      <alignment/>
    </xf>
    <xf numFmtId="0" fontId="3" fillId="0" borderId="0" xfId="0" applyFont="1" applyAlignment="1">
      <alignment horizontal="center"/>
    </xf>
    <xf numFmtId="0" fontId="3" fillId="0" borderId="0" xfId="0" applyFont="1" applyAlignment="1">
      <alignment/>
    </xf>
    <xf numFmtId="41" fontId="0" fillId="0" borderId="0" xfId="0" applyNumberFormat="1" applyFont="1" applyAlignment="1">
      <alignment/>
    </xf>
    <xf numFmtId="41" fontId="0" fillId="0" borderId="0" xfId="0" applyNumberFormat="1" applyFont="1" applyFill="1" applyAlignment="1">
      <alignment/>
    </xf>
    <xf numFmtId="41" fontId="0" fillId="0" borderId="4" xfId="0" applyNumberFormat="1" applyFont="1" applyBorder="1" applyAlignment="1">
      <alignment/>
    </xf>
    <xf numFmtId="0" fontId="0" fillId="0" borderId="2" xfId="0" applyFont="1" applyBorder="1" applyAlignment="1">
      <alignment/>
    </xf>
    <xf numFmtId="43"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fill"/>
    </xf>
    <xf numFmtId="0" fontId="2" fillId="0" borderId="5" xfId="0" applyFont="1" applyBorder="1" applyAlignment="1">
      <alignment/>
    </xf>
    <xf numFmtId="164" fontId="2" fillId="0" borderId="0" xfId="15" applyNumberFormat="1" applyFont="1" applyBorder="1" applyAlignment="1">
      <alignment/>
    </xf>
    <xf numFmtId="164" fontId="2" fillId="0" borderId="2" xfId="15" applyNumberFormat="1" applyFont="1" applyBorder="1" applyAlignment="1">
      <alignment/>
    </xf>
    <xf numFmtId="0" fontId="0" fillId="0" borderId="0" xfId="0" applyAlignment="1" applyProtection="1">
      <alignment horizontal="justify" vertic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64" fontId="2" fillId="0" borderId="0" xfId="15" applyNumberFormat="1" applyFont="1" applyAlignment="1" applyProtection="1">
      <alignment/>
      <protection locked="0"/>
    </xf>
    <xf numFmtId="164" fontId="2" fillId="0" borderId="0" xfId="15" applyNumberFormat="1" applyFont="1" applyBorder="1" applyAlignment="1" applyProtection="1">
      <alignment/>
      <protection locked="0"/>
    </xf>
    <xf numFmtId="164" fontId="2" fillId="0" borderId="6" xfId="15" applyNumberFormat="1" applyFont="1" applyBorder="1" applyAlignment="1" applyProtection="1">
      <alignment/>
      <protection locked="0"/>
    </xf>
    <xf numFmtId="0" fontId="2" fillId="0" borderId="0" xfId="0" applyFont="1" applyAlignment="1" applyProtection="1">
      <alignment horizontal="justify" vertical="center" wrapText="1"/>
      <protection locked="0"/>
    </xf>
    <xf numFmtId="0" fontId="4" fillId="0" borderId="0" xfId="0" applyFont="1" applyAlignment="1" applyProtection="1">
      <alignment/>
      <protection locked="0"/>
    </xf>
    <xf numFmtId="0" fontId="1" fillId="0" borderId="0" xfId="0" applyFont="1" applyAlignment="1" applyProtection="1">
      <alignment vertical="top"/>
      <protection locked="0"/>
    </xf>
    <xf numFmtId="0" fontId="2" fillId="0" borderId="0" xfId="0" applyFont="1" applyAlignment="1" applyProtection="1">
      <alignment horizontal="left"/>
      <protection locked="0"/>
    </xf>
    <xf numFmtId="0" fontId="1" fillId="0" borderId="0" xfId="0" applyFont="1" applyFill="1" applyAlignment="1" applyProtection="1">
      <alignment/>
      <protection locked="0"/>
    </xf>
    <xf numFmtId="0" fontId="2" fillId="0" borderId="0" xfId="0" applyFont="1" applyAlignment="1" applyProtection="1">
      <alignment horizontal="center"/>
      <protection locked="0"/>
    </xf>
    <xf numFmtId="0" fontId="2" fillId="0" borderId="4" xfId="0" applyFont="1" applyBorder="1" applyAlignment="1" applyProtection="1">
      <alignment horizontal="center"/>
      <protection locked="0"/>
    </xf>
    <xf numFmtId="0" fontId="2" fillId="0" borderId="4" xfId="0" applyFont="1" applyBorder="1" applyAlignment="1" applyProtection="1">
      <alignment/>
      <protection locked="0"/>
    </xf>
    <xf numFmtId="0" fontId="1" fillId="0" borderId="4" xfId="0" applyFont="1" applyBorder="1" applyAlignment="1" applyProtection="1">
      <alignment horizontal="center"/>
      <protection locked="0"/>
    </xf>
    <xf numFmtId="0" fontId="5" fillId="0" borderId="0" xfId="0" applyFont="1" applyAlignment="1" applyProtection="1">
      <alignment/>
      <protection locked="0"/>
    </xf>
    <xf numFmtId="164" fontId="2" fillId="0" borderId="0" xfId="15" applyNumberFormat="1" applyFont="1" applyFill="1" applyAlignment="1" applyProtection="1">
      <alignment/>
      <protection locked="0"/>
    </xf>
    <xf numFmtId="164" fontId="2" fillId="0" borderId="4" xfId="15" applyNumberFormat="1" applyFont="1" applyFill="1" applyBorder="1" applyAlignment="1" applyProtection="1">
      <alignment/>
      <protection locked="0"/>
    </xf>
    <xf numFmtId="164" fontId="2" fillId="0" borderId="4" xfId="15" applyNumberFormat="1" applyFont="1" applyBorder="1" applyAlignment="1" applyProtection="1">
      <alignment/>
      <protection locked="0"/>
    </xf>
    <xf numFmtId="164" fontId="2" fillId="0" borderId="1" xfId="15" applyNumberFormat="1" applyFont="1" applyBorder="1" applyAlignment="1" applyProtection="1">
      <alignment/>
      <protection locked="0"/>
    </xf>
    <xf numFmtId="164" fontId="2" fillId="0" borderId="6" xfId="15" applyNumberFormat="1" applyFont="1" applyFill="1" applyBorder="1" applyAlignment="1" applyProtection="1">
      <alignment/>
      <protection locked="0"/>
    </xf>
    <xf numFmtId="164" fontId="2" fillId="0" borderId="2" xfId="15" applyNumberFormat="1" applyFont="1" applyBorder="1" applyAlignment="1" applyProtection="1">
      <alignment/>
      <protection locked="0"/>
    </xf>
    <xf numFmtId="164" fontId="2" fillId="0" borderId="2" xfId="15" applyNumberFormat="1" applyFont="1" applyFill="1" applyBorder="1" applyAlignment="1" applyProtection="1">
      <alignment/>
      <protection locked="0"/>
    </xf>
    <xf numFmtId="0" fontId="2" fillId="0" borderId="0" xfId="0" applyFont="1" applyAlignment="1" applyProtection="1">
      <alignment horizontal="centerContinuous" vertical="justify"/>
      <protection locked="0"/>
    </xf>
    <xf numFmtId="0" fontId="2" fillId="0" borderId="0" xfId="0" applyFont="1" applyAlignment="1" applyProtection="1">
      <alignment vertical="top"/>
      <protection locked="0"/>
    </xf>
    <xf numFmtId="0" fontId="2" fillId="0" borderId="0" xfId="0" applyFont="1" applyAlignment="1" applyProtection="1">
      <alignment horizontal="left" indent="2"/>
      <protection locked="0"/>
    </xf>
    <xf numFmtId="0" fontId="1" fillId="0" borderId="0" xfId="0" applyFont="1" applyAlignment="1" applyProtection="1">
      <alignment/>
      <protection locked="0"/>
    </xf>
    <xf numFmtId="0" fontId="2" fillId="0" borderId="0" xfId="0" applyFont="1" applyBorder="1" applyAlignment="1" applyProtection="1">
      <alignment horizontal="left" indent="2"/>
      <protection locked="0"/>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1" fillId="0" borderId="0" xfId="0" applyFont="1" applyAlignment="1" applyProtection="1">
      <alignment horizontal="justify" vertical="center" wrapText="1"/>
      <protection locked="0"/>
    </xf>
    <xf numFmtId="0" fontId="2" fillId="0" borderId="0" xfId="0" applyFont="1" applyAlignment="1" applyProtection="1">
      <alignment wrapText="1"/>
      <protection locked="0"/>
    </xf>
    <xf numFmtId="41" fontId="2" fillId="0" borderId="0" xfId="0" applyNumberFormat="1" applyFont="1" applyAlignment="1" applyProtection="1">
      <alignment/>
      <protection locked="0"/>
    </xf>
    <xf numFmtId="41" fontId="2" fillId="0" borderId="0" xfId="0" applyNumberFormat="1" applyFont="1" applyBorder="1" applyAlignment="1" applyProtection="1">
      <alignment/>
      <protection locked="0"/>
    </xf>
    <xf numFmtId="0" fontId="2" fillId="0" borderId="0" xfId="0" applyFont="1" applyAlignment="1" applyProtection="1">
      <alignment/>
      <protection locked="0"/>
    </xf>
    <xf numFmtId="43" fontId="2" fillId="0" borderId="0" xfId="15" applyFont="1" applyAlignment="1" applyProtection="1">
      <alignment/>
      <protection locked="0"/>
    </xf>
    <xf numFmtId="0" fontId="2" fillId="0" borderId="0" xfId="0" applyFont="1" applyAlignment="1" applyProtection="1">
      <alignment horizontal="right"/>
      <protection locked="0"/>
    </xf>
    <xf numFmtId="0" fontId="1" fillId="0" borderId="0" xfId="0" applyFont="1" applyAlignment="1" applyProtection="1">
      <alignment vertical="top"/>
      <protection/>
    </xf>
    <xf numFmtId="15" fontId="2" fillId="0" borderId="0" xfId="0" applyNumberFormat="1" applyFont="1" applyAlignment="1" applyProtection="1">
      <alignment horizontal="left"/>
      <protection locked="0"/>
    </xf>
    <xf numFmtId="0" fontId="0" fillId="0" borderId="0" xfId="0" applyAlignment="1" applyProtection="1">
      <alignment/>
      <protection/>
    </xf>
    <xf numFmtId="0" fontId="2" fillId="0" borderId="0" xfId="0" applyFont="1" applyAlignment="1">
      <alignment horizontal="justify" vertical="center" wrapText="1"/>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pplyProtection="1">
      <alignment horizontal="justify" vertical="center" wrapText="1"/>
      <protection locked="0"/>
    </xf>
    <xf numFmtId="0" fontId="2" fillId="0" borderId="0" xfId="0" applyFont="1" applyAlignment="1" applyProtection="1">
      <alignment horizontal="justify" vertical="top" wrapText="1"/>
      <protection locked="0"/>
    </xf>
    <xf numFmtId="0" fontId="1" fillId="0" borderId="0" xfId="0" applyFont="1" applyAlignment="1" applyProtection="1">
      <alignment horizontal="justify" vertical="top" wrapText="1"/>
      <protection locked="0"/>
    </xf>
    <xf numFmtId="0" fontId="0" fillId="0" borderId="0" xfId="0" applyAlignment="1" applyProtection="1">
      <alignment horizontal="justify" vertical="center"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horizontal="left" vertical="center" wrapText="1" indent="2"/>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onsol\Mycom%20March%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IL - BS"/>
      <sheetName val="PAIL- PL"/>
      <sheetName val="PAIL - J"/>
      <sheetName val="PHL -BS"/>
      <sheetName val="PHL - PL"/>
      <sheetName val="PHL - J"/>
      <sheetName val="MCSA - PL"/>
      <sheetName val="MCSA - BS"/>
      <sheetName val="MCSA - F"/>
      <sheetName val="MCSA - P"/>
      <sheetName val="MCSA - J"/>
      <sheetName val="Duta PL"/>
      <sheetName val="Duta BS"/>
      <sheetName val="Duta J"/>
      <sheetName val="Mc - PL"/>
      <sheetName val="Mc - BS"/>
      <sheetName val="Mc - J"/>
      <sheetName val="Mc - Adj"/>
      <sheetName val="Mc  - P"/>
      <sheetName val="Mc - CF"/>
      <sheetName val="Mc - CFW"/>
      <sheetName val="Mc - N"/>
      <sheetName val="Mc - C&amp;B"/>
      <sheetName val="Mc - CL1"/>
      <sheetName val="Mc- CL2"/>
      <sheetName val="Kelgran P&amp;L"/>
      <sheetName val="PAIL P&amp;L"/>
      <sheetName val="MCSA P&amp;L"/>
      <sheetName val="KLSE - BS"/>
      <sheetName val="KLSE - PL"/>
      <sheetName val="KLSE - CF"/>
      <sheetName val="KLSE - N"/>
      <sheetName val="EXCO -R"/>
      <sheetName val="EXCO - EBIDTA"/>
      <sheetName val="EXCO - PBT"/>
      <sheetName val="Inter-co"/>
      <sheetName val="Recon"/>
      <sheetName val="Affiliated"/>
    </sheetNames>
    <sheetDataSet>
      <sheetData sheetId="14">
        <row r="8">
          <cell r="Y8">
            <v>184968.27068028593</v>
          </cell>
        </row>
        <row r="10">
          <cell r="Y10">
            <v>3225.9189409562537</v>
          </cell>
        </row>
        <row r="11">
          <cell r="Y11">
            <v>290.358</v>
          </cell>
        </row>
        <row r="19">
          <cell r="Y19">
            <v>-182282.59467379903</v>
          </cell>
        </row>
        <row r="23">
          <cell r="Y23">
            <v>-13018.451223636863</v>
          </cell>
        </row>
        <row r="24">
          <cell r="Y24">
            <v>-47430.29579884139</v>
          </cell>
        </row>
        <row r="28">
          <cell r="Y28">
            <v>-742.8166416226944</v>
          </cell>
        </row>
        <row r="31">
          <cell r="Y31">
            <v>9012.022256700715</v>
          </cell>
        </row>
      </sheetData>
      <sheetData sheetId="15">
        <row r="8">
          <cell r="AA8">
            <v>481646.16804761905</v>
          </cell>
        </row>
        <row r="19">
          <cell r="AA19">
            <v>340705.252</v>
          </cell>
        </row>
        <row r="22">
          <cell r="AA22">
            <v>21957</v>
          </cell>
        </row>
        <row r="37">
          <cell r="AA37">
            <v>79765.7618095238</v>
          </cell>
        </row>
        <row r="44">
          <cell r="AA44">
            <v>79592.05152380952</v>
          </cell>
        </row>
        <row r="49">
          <cell r="AA49">
            <v>6396.094</v>
          </cell>
        </row>
        <row r="51">
          <cell r="AA51">
            <v>10415.16776190476</v>
          </cell>
        </row>
        <row r="59">
          <cell r="AA59">
            <v>-351</v>
          </cell>
        </row>
        <row r="65">
          <cell r="AA65">
            <v>-363093.6446666667</v>
          </cell>
        </row>
        <row r="68">
          <cell r="Z68">
            <v>-32942805.904761903</v>
          </cell>
        </row>
        <row r="69">
          <cell r="Z69">
            <v>-1516000</v>
          </cell>
        </row>
        <row r="70">
          <cell r="Z70">
            <v>-89853729</v>
          </cell>
        </row>
        <row r="71">
          <cell r="Z71">
            <v>-187850000</v>
          </cell>
        </row>
        <row r="72">
          <cell r="Z72">
            <v>-251478564.28571427</v>
          </cell>
        </row>
        <row r="73">
          <cell r="Z73">
            <v>-48091000</v>
          </cell>
        </row>
        <row r="75">
          <cell r="Z75">
            <v>-15246707</v>
          </cell>
        </row>
        <row r="76">
          <cell r="Z76">
            <v>-5000000</v>
          </cell>
        </row>
        <row r="77">
          <cell r="Z77">
            <v>-14000000</v>
          </cell>
          <cell r="AA77">
            <v>-645978.8061904762</v>
          </cell>
        </row>
        <row r="78">
          <cell r="AA78">
            <v>-18760.758</v>
          </cell>
        </row>
        <row r="79">
          <cell r="AA79">
            <v>-189668.051</v>
          </cell>
        </row>
        <row r="80">
          <cell r="AA80">
            <v>-17263.326</v>
          </cell>
        </row>
        <row r="85">
          <cell r="AA85">
            <v>-392682.07452380954</v>
          </cell>
        </row>
        <row r="91">
          <cell r="AA91">
            <v>-237078.3908190476</v>
          </cell>
        </row>
        <row r="94">
          <cell r="AA94">
            <v>895978.8124599571</v>
          </cell>
        </row>
        <row r="98">
          <cell r="AA98">
            <v>-74009.80471428571</v>
          </cell>
        </row>
        <row r="102">
          <cell r="AA102">
            <v>0</v>
          </cell>
        </row>
        <row r="104">
          <cell r="AA104">
            <v>-6533.809523809523</v>
          </cell>
        </row>
        <row r="105">
          <cell r="AA105">
            <v>-8532.764285714287</v>
          </cell>
        </row>
      </sheetData>
      <sheetData sheetId="19">
        <row r="9">
          <cell r="C9">
            <v>-54248</v>
          </cell>
        </row>
        <row r="11">
          <cell r="C11">
            <v>-2310</v>
          </cell>
        </row>
        <row r="12">
          <cell r="C12">
            <v>13019</v>
          </cell>
        </row>
        <row r="13">
          <cell r="C13">
            <v>-310</v>
          </cell>
        </row>
        <row r="14">
          <cell r="C14">
            <v>-290</v>
          </cell>
        </row>
        <row r="15">
          <cell r="C15">
            <v>48164</v>
          </cell>
        </row>
        <row r="16">
          <cell r="C16">
            <v>-734</v>
          </cell>
        </row>
        <row r="17">
          <cell r="C17">
            <v>-53</v>
          </cell>
        </row>
        <row r="18">
          <cell r="C18">
            <v>-14</v>
          </cell>
        </row>
        <row r="19">
          <cell r="C19">
            <v>-24</v>
          </cell>
        </row>
        <row r="21">
          <cell r="C21">
            <v>631</v>
          </cell>
        </row>
        <row r="24">
          <cell r="C24">
            <v>3816</v>
          </cell>
        </row>
        <row r="25">
          <cell r="C25">
            <v>-7971</v>
          </cell>
        </row>
        <row r="26">
          <cell r="C26">
            <v>26195</v>
          </cell>
        </row>
        <row r="27">
          <cell r="C27">
            <v>-19604</v>
          </cell>
        </row>
        <row r="30">
          <cell r="C30">
            <v>-4451</v>
          </cell>
        </row>
        <row r="31">
          <cell r="C31">
            <v>-8140</v>
          </cell>
        </row>
        <row r="36">
          <cell r="C36">
            <v>-19</v>
          </cell>
        </row>
        <row r="37">
          <cell r="C37">
            <v>-376</v>
          </cell>
        </row>
        <row r="38">
          <cell r="C38">
            <v>290</v>
          </cell>
        </row>
        <row r="39">
          <cell r="C39">
            <v>1261</v>
          </cell>
        </row>
        <row r="40">
          <cell r="C40">
            <v>-3378</v>
          </cell>
        </row>
        <row r="41">
          <cell r="C41">
            <v>731</v>
          </cell>
        </row>
        <row r="42">
          <cell r="C42">
            <v>-1411</v>
          </cell>
        </row>
        <row r="46">
          <cell r="C46">
            <v>-920</v>
          </cell>
        </row>
        <row r="47">
          <cell r="C47">
            <v>-454</v>
          </cell>
        </row>
        <row r="48">
          <cell r="C48">
            <v>2255</v>
          </cell>
        </row>
        <row r="49">
          <cell r="C49">
            <v>-699</v>
          </cell>
        </row>
        <row r="50">
          <cell r="C50">
            <v>-387</v>
          </cell>
        </row>
        <row r="54">
          <cell r="C54">
            <v>152</v>
          </cell>
        </row>
        <row r="55">
          <cell r="C55">
            <v>-22528</v>
          </cell>
        </row>
      </sheetData>
      <sheetData sheetId="21">
        <row r="12">
          <cell r="U12">
            <v>200177.24</v>
          </cell>
        </row>
        <row r="13">
          <cell r="U13">
            <v>2726.5714285714284</v>
          </cell>
        </row>
        <row r="16">
          <cell r="U16">
            <v>59.52380952380952</v>
          </cell>
        </row>
        <row r="23">
          <cell r="U23">
            <v>-648.8166416226944</v>
          </cell>
        </row>
        <row r="27">
          <cell r="U27">
            <v>-94</v>
          </cell>
        </row>
      </sheetData>
      <sheetData sheetId="23">
        <row r="23">
          <cell r="O23">
            <v>6377</v>
          </cell>
        </row>
        <row r="35">
          <cell r="O35">
            <v>5212</v>
          </cell>
        </row>
      </sheetData>
      <sheetData sheetId="28">
        <row r="43">
          <cell r="C43">
            <v>392683.07452380954</v>
          </cell>
          <cell r="E43">
            <v>392683</v>
          </cell>
        </row>
        <row r="44">
          <cell r="E44">
            <v>227775</v>
          </cell>
        </row>
        <row r="45">
          <cell r="E45">
            <v>-850000</v>
          </cell>
        </row>
      </sheetData>
      <sheetData sheetId="29">
        <row r="36">
          <cell r="C36">
            <v>-16669.94645995708</v>
          </cell>
          <cell r="E36">
            <v>-15104</v>
          </cell>
          <cell r="G36">
            <v>-45978.58845995708</v>
          </cell>
          <cell r="I36">
            <v>-42186</v>
          </cell>
        </row>
      </sheetData>
      <sheetData sheetId="32">
        <row r="14">
          <cell r="I14">
            <v>3212</v>
          </cell>
        </row>
        <row r="26">
          <cell r="I26">
            <v>29248.276</v>
          </cell>
        </row>
        <row r="31">
          <cell r="I31">
            <v>115164.68912878605</v>
          </cell>
        </row>
        <row r="35">
          <cell r="I35">
            <v>34156</v>
          </cell>
        </row>
        <row r="41">
          <cell r="I41">
            <v>3187.305551499895</v>
          </cell>
        </row>
        <row r="60">
          <cell r="I60">
            <v>16.274</v>
          </cell>
        </row>
      </sheetData>
      <sheetData sheetId="34">
        <row r="12">
          <cell r="I12">
            <v>-765.45</v>
          </cell>
        </row>
        <row r="24">
          <cell r="I24">
            <v>9616.597</v>
          </cell>
        </row>
        <row r="28">
          <cell r="I28">
            <v>-6993.384324926173</v>
          </cell>
        </row>
        <row r="31">
          <cell r="I31">
            <v>-19596.43</v>
          </cell>
        </row>
        <row r="37">
          <cell r="I37">
            <v>-36509.72575010891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9"/>
  <sheetViews>
    <sheetView view="pageBreakPreview" zoomScale="75" zoomScaleNormal="75" zoomScaleSheetLayoutView="75" workbookViewId="0" topLeftCell="A1">
      <selection activeCell="C53" sqref="C53"/>
    </sheetView>
  </sheetViews>
  <sheetFormatPr defaultColWidth="9.140625" defaultRowHeight="12.75"/>
  <cols>
    <col min="1" max="1" width="34.140625" style="0" customWidth="1"/>
    <col min="2" max="2" width="19.28125" style="0" customWidth="1"/>
    <col min="3" max="3" width="21.140625" style="0" bestFit="1" customWidth="1"/>
    <col min="4" max="4" width="2.421875" style="0" customWidth="1"/>
    <col min="5" max="5" width="20.140625" style="0" bestFit="1" customWidth="1"/>
  </cols>
  <sheetData>
    <row r="1" spans="1:5" ht="12.75">
      <c r="A1" s="72" t="s">
        <v>0</v>
      </c>
      <c r="B1" s="72"/>
      <c r="C1" s="72"/>
      <c r="D1" s="72"/>
      <c r="E1" s="72"/>
    </row>
    <row r="2" spans="1:5" ht="12.75">
      <c r="A2" s="72" t="s">
        <v>1</v>
      </c>
      <c r="B2" s="72"/>
      <c r="C2" s="72"/>
      <c r="D2" s="72"/>
      <c r="E2" s="72"/>
    </row>
    <row r="3" spans="1:5" ht="12.75">
      <c r="A3" s="72" t="s">
        <v>2</v>
      </c>
      <c r="B3" s="72"/>
      <c r="C3" s="72"/>
      <c r="D3" s="72"/>
      <c r="E3" s="72"/>
    </row>
    <row r="4" spans="1:5" ht="12.75">
      <c r="A4" s="2"/>
      <c r="B4" s="2"/>
      <c r="C4" s="2"/>
      <c r="D4" s="2"/>
      <c r="E4" s="2"/>
    </row>
    <row r="5" spans="1:5" ht="12.75">
      <c r="A5" s="72" t="s">
        <v>3</v>
      </c>
      <c r="B5" s="72"/>
      <c r="C5" s="72"/>
      <c r="D5" s="72"/>
      <c r="E5" s="72"/>
    </row>
    <row r="6" spans="1:5" ht="12.75">
      <c r="A6" s="2"/>
      <c r="B6" s="2"/>
      <c r="C6" s="2"/>
      <c r="D6" s="2"/>
      <c r="E6" s="2"/>
    </row>
    <row r="7" spans="1:5" ht="12.75">
      <c r="A7" s="2"/>
      <c r="B7" s="2"/>
      <c r="C7" s="2"/>
      <c r="D7" s="2"/>
      <c r="E7" s="2"/>
    </row>
    <row r="8" spans="1:5" ht="12.75">
      <c r="A8" s="3" t="s">
        <v>4</v>
      </c>
      <c r="B8" s="2"/>
      <c r="C8" s="2"/>
      <c r="D8" s="2"/>
      <c r="E8" s="2"/>
    </row>
    <row r="9" spans="1:5" ht="12.75">
      <c r="A9" s="2"/>
      <c r="B9" s="2"/>
      <c r="C9" s="2"/>
      <c r="D9" s="2"/>
      <c r="E9" s="2"/>
    </row>
    <row r="10" spans="1:5" ht="12.75">
      <c r="A10" s="2"/>
      <c r="B10" s="2"/>
      <c r="C10" s="2"/>
      <c r="D10" s="2"/>
      <c r="E10" s="2"/>
    </row>
    <row r="11" spans="1:5" ht="12.75">
      <c r="A11" s="2"/>
      <c r="B11" s="2"/>
      <c r="C11" s="1" t="s">
        <v>5</v>
      </c>
      <c r="D11" s="2"/>
      <c r="E11" s="1" t="s">
        <v>6</v>
      </c>
    </row>
    <row r="12" spans="1:5" ht="12.75">
      <c r="A12" s="2"/>
      <c r="B12" s="2"/>
      <c r="C12" s="1" t="s">
        <v>7</v>
      </c>
      <c r="D12" s="2"/>
      <c r="E12" s="1" t="s">
        <v>7</v>
      </c>
    </row>
    <row r="13" spans="1:5" ht="12.75">
      <c r="A13" s="2"/>
      <c r="B13" s="2"/>
      <c r="C13" s="1" t="s">
        <v>8</v>
      </c>
      <c r="D13" s="2"/>
      <c r="E13" s="1" t="s">
        <v>9</v>
      </c>
    </row>
    <row r="14" spans="1:5" ht="12.75">
      <c r="A14" s="2"/>
      <c r="B14" s="2"/>
      <c r="C14" s="2"/>
      <c r="D14" s="2"/>
      <c r="E14" s="2"/>
    </row>
    <row r="15" spans="1:5" ht="12.75">
      <c r="A15" s="3" t="s">
        <v>10</v>
      </c>
      <c r="B15" s="2"/>
      <c r="C15" s="2"/>
      <c r="D15" s="2"/>
      <c r="E15" s="2"/>
    </row>
    <row r="16" spans="1:5" ht="12.75">
      <c r="A16" s="2" t="s">
        <v>11</v>
      </c>
      <c r="B16" s="2"/>
      <c r="C16" s="4">
        <f>'[1]Mc - BS'!AA8</f>
        <v>481646.16804761905</v>
      </c>
      <c r="D16" s="2"/>
      <c r="E16" s="4">
        <v>484192</v>
      </c>
    </row>
    <row r="17" spans="1:5" ht="12.75">
      <c r="A17" s="2" t="s">
        <v>12</v>
      </c>
      <c r="B17" s="2"/>
      <c r="C17" s="4">
        <f>'[1]Mc - BS'!AA19</f>
        <v>340705.252</v>
      </c>
      <c r="D17" s="2"/>
      <c r="E17" s="4">
        <v>340329</v>
      </c>
    </row>
    <row r="18" spans="1:5" ht="12.75">
      <c r="A18" s="2" t="s">
        <v>13</v>
      </c>
      <c r="B18" s="2"/>
      <c r="C18" s="4">
        <f>'[1]Mc - BS'!AA22</f>
        <v>21957</v>
      </c>
      <c r="D18" s="2"/>
      <c r="E18" s="4">
        <v>21938</v>
      </c>
    </row>
    <row r="19" spans="1:5" ht="12.75">
      <c r="A19" s="2"/>
      <c r="B19" s="2"/>
      <c r="C19" s="5">
        <f>SUM(C16:C18)</f>
        <v>844308.420047619</v>
      </c>
      <c r="D19" s="2"/>
      <c r="E19" s="5">
        <f>SUM(E16:E18)</f>
        <v>846459</v>
      </c>
    </row>
    <row r="20" spans="1:5" ht="12.75">
      <c r="A20" s="2"/>
      <c r="B20" s="2"/>
      <c r="C20" s="2"/>
      <c r="D20" s="2"/>
      <c r="E20" s="2"/>
    </row>
    <row r="21" spans="1:5" ht="12.75">
      <c r="A21" s="3" t="s">
        <v>14</v>
      </c>
      <c r="B21" s="2"/>
      <c r="C21" s="2"/>
      <c r="D21" s="2"/>
      <c r="E21" s="2"/>
    </row>
    <row r="22" spans="1:5" ht="12.75">
      <c r="A22" s="2" t="s">
        <v>15</v>
      </c>
      <c r="B22" s="2"/>
      <c r="C22" s="4">
        <v>37496</v>
      </c>
      <c r="D22" s="2"/>
      <c r="E22" s="4">
        <v>39002</v>
      </c>
    </row>
    <row r="23" spans="1:5" ht="12.75">
      <c r="A23" s="2" t="s">
        <v>16</v>
      </c>
      <c r="B23" s="2"/>
      <c r="C23" s="4">
        <f>'[1]Mc - BS'!AA37</f>
        <v>79765.7618095238</v>
      </c>
      <c r="D23" s="2"/>
      <c r="E23" s="4">
        <v>56934</v>
      </c>
    </row>
    <row r="24" spans="1:5" ht="12.75">
      <c r="A24" s="2" t="s">
        <v>17</v>
      </c>
      <c r="B24" s="2"/>
      <c r="C24" s="4">
        <f>'[1]Mc - BS'!AA44</f>
        <v>79592.05152380952</v>
      </c>
      <c r="D24" s="2"/>
      <c r="E24" s="4">
        <v>91308</v>
      </c>
    </row>
    <row r="25" spans="1:5" ht="12.75">
      <c r="A25" s="2" t="s">
        <v>18</v>
      </c>
      <c r="B25" s="2"/>
      <c r="C25" s="4">
        <f>'[1]Mc - BS'!AA49</f>
        <v>6396.094</v>
      </c>
      <c r="D25" s="2"/>
      <c r="E25" s="4">
        <v>3221</v>
      </c>
    </row>
    <row r="26" spans="1:5" ht="12.75">
      <c r="A26" s="2" t="s">
        <v>19</v>
      </c>
      <c r="B26" s="2"/>
      <c r="C26" s="6">
        <f>'[1]Mc - BS'!AA51+1</f>
        <v>10416.16776190476</v>
      </c>
      <c r="D26" s="2"/>
      <c r="E26" s="4">
        <v>17679</v>
      </c>
    </row>
    <row r="27" spans="1:5" ht="12.75">
      <c r="A27" s="2"/>
      <c r="B27" s="2"/>
      <c r="C27" s="5">
        <f>SUM(C22:C26)</f>
        <v>213666.0750952381</v>
      </c>
      <c r="D27" s="2"/>
      <c r="E27" s="5">
        <f>SUM(E22:E26)</f>
        <v>208144</v>
      </c>
    </row>
    <row r="28" spans="1:5" ht="12.75">
      <c r="A28" s="2"/>
      <c r="B28" s="2"/>
      <c r="C28" s="2"/>
      <c r="D28" s="2"/>
      <c r="E28" s="2"/>
    </row>
    <row r="29" spans="1:5" ht="12.75">
      <c r="A29" s="3" t="s">
        <v>20</v>
      </c>
      <c r="B29" s="2"/>
      <c r="C29" s="2"/>
      <c r="D29" s="2"/>
      <c r="E29" s="2"/>
    </row>
    <row r="30" spans="1:5" ht="12.75">
      <c r="A30" s="2" t="s">
        <v>21</v>
      </c>
      <c r="B30" s="2"/>
      <c r="C30" s="4">
        <f>-'[1]Mc - BS'!AA59</f>
        <v>351</v>
      </c>
      <c r="D30" s="2"/>
      <c r="E30" s="4">
        <v>407</v>
      </c>
    </row>
    <row r="31" spans="1:5" ht="12.75">
      <c r="A31" s="2" t="s">
        <v>22</v>
      </c>
      <c r="B31" s="2"/>
      <c r="C31" s="6">
        <f>-'[1]Mc - BS'!AA79</f>
        <v>189668.051</v>
      </c>
      <c r="D31" s="2"/>
      <c r="E31" s="4">
        <v>190588</v>
      </c>
    </row>
    <row r="32" spans="1:5" ht="12.75">
      <c r="A32" s="2" t="s">
        <v>23</v>
      </c>
      <c r="B32" s="2"/>
      <c r="C32" s="6">
        <f>-'[1]Mc - BS'!AA78</f>
        <v>18760.758</v>
      </c>
      <c r="D32" s="2"/>
      <c r="E32" s="4">
        <v>19215</v>
      </c>
    </row>
    <row r="33" spans="1:5" ht="12.75">
      <c r="A33" s="2" t="s">
        <v>24</v>
      </c>
      <c r="B33" s="2"/>
      <c r="C33" s="6">
        <f>-'[1]Mc - BS'!AA65-1</f>
        <v>363092.6446666667</v>
      </c>
      <c r="D33" s="2"/>
      <c r="E33" s="4">
        <v>334841</v>
      </c>
    </row>
    <row r="34" spans="1:5" ht="12.75">
      <c r="A34" s="2" t="s">
        <v>25</v>
      </c>
      <c r="B34" s="2"/>
      <c r="C34" s="4">
        <f>-'[1]Mc - BS'!AA77</f>
        <v>645978.8061904762</v>
      </c>
      <c r="D34" s="2"/>
      <c r="E34" s="4">
        <v>628753</v>
      </c>
    </row>
    <row r="35" spans="1:5" ht="12.75">
      <c r="A35" s="2" t="s">
        <v>26</v>
      </c>
      <c r="B35" s="2"/>
      <c r="C35" s="4">
        <f>-'[1]Mc - BS'!AA80</f>
        <v>17263.326</v>
      </c>
      <c r="D35" s="2"/>
      <c r="E35" s="4">
        <v>19569</v>
      </c>
    </row>
    <row r="36" spans="1:5" ht="12.75">
      <c r="A36" s="2"/>
      <c r="B36" s="2"/>
      <c r="C36" s="7">
        <f>SUM(C30:C35)</f>
        <v>1235114.5858571427</v>
      </c>
      <c r="D36" s="2"/>
      <c r="E36" s="5">
        <f>SUM(E30:E35)</f>
        <v>1193373</v>
      </c>
    </row>
    <row r="37" spans="1:5" ht="12.75">
      <c r="A37" s="2"/>
      <c r="B37" s="2"/>
      <c r="C37" s="2"/>
      <c r="D37" s="2"/>
      <c r="E37" s="2"/>
    </row>
    <row r="38" spans="1:5" ht="12.75">
      <c r="A38" s="3" t="s">
        <v>27</v>
      </c>
      <c r="B38" s="2"/>
      <c r="C38" s="8">
        <f>C27-C36</f>
        <v>-1021448.5107619045</v>
      </c>
      <c r="D38" s="2"/>
      <c r="E38" s="8">
        <f>E27-E36</f>
        <v>-985229</v>
      </c>
    </row>
    <row r="39" spans="1:5" ht="13.5" thickBot="1">
      <c r="A39" s="2"/>
      <c r="B39" s="2"/>
      <c r="C39" s="9"/>
      <c r="D39" s="2"/>
      <c r="E39" s="9"/>
    </row>
    <row r="40" spans="1:5" ht="13.5" thickBot="1">
      <c r="A40" s="2"/>
      <c r="B40" s="2"/>
      <c r="C40" s="10">
        <f>C19+C38-1</f>
        <v>-177141.0907142855</v>
      </c>
      <c r="D40" s="2"/>
      <c r="E40" s="11">
        <f>E19+E38</f>
        <v>-138770</v>
      </c>
    </row>
    <row r="41" spans="1:5" ht="12.75">
      <c r="A41" s="2"/>
      <c r="B41" s="2"/>
      <c r="C41" s="2"/>
      <c r="D41" s="2"/>
      <c r="E41" s="2"/>
    </row>
    <row r="42" spans="1:5" ht="12.75">
      <c r="A42" s="3" t="s">
        <v>28</v>
      </c>
      <c r="B42" s="2"/>
      <c r="C42" s="2"/>
      <c r="D42" s="2"/>
      <c r="E42" s="2"/>
    </row>
    <row r="43" spans="1:5" ht="12.75">
      <c r="A43" s="2" t="s">
        <v>29</v>
      </c>
      <c r="B43" s="2"/>
      <c r="C43" s="6">
        <f>-'[1]Mc - BS'!AA85+1</f>
        <v>392683.07452380954</v>
      </c>
      <c r="D43" s="2"/>
      <c r="E43" s="4">
        <f>392683</f>
        <v>392683</v>
      </c>
    </row>
    <row r="44" spans="1:5" ht="12.75">
      <c r="A44" s="2" t="s">
        <v>30</v>
      </c>
      <c r="B44" s="2"/>
      <c r="C44" s="4">
        <f>-'[1]Mc - BS'!AA91</f>
        <v>237078.3908190476</v>
      </c>
      <c r="D44" s="2"/>
      <c r="E44" s="4">
        <v>227775</v>
      </c>
    </row>
    <row r="45" spans="1:5" ht="12.75">
      <c r="A45" s="2" t="s">
        <v>31</v>
      </c>
      <c r="B45" s="2"/>
      <c r="C45" s="12">
        <f>-'[1]Mc - BS'!AA94</f>
        <v>-895978.8124599571</v>
      </c>
      <c r="D45" s="2"/>
      <c r="E45" s="12">
        <v>-850000</v>
      </c>
    </row>
    <row r="46" spans="1:5" ht="12.75">
      <c r="A46" s="2" t="s">
        <v>32</v>
      </c>
      <c r="B46" s="2"/>
      <c r="C46" s="6">
        <f>SUM(C43:C45)-1</f>
        <v>-266218.3471170999</v>
      </c>
      <c r="D46" s="2"/>
      <c r="E46" s="4">
        <f>SUM(E43:E45)</f>
        <v>-229542</v>
      </c>
    </row>
    <row r="47" spans="1:5" ht="12.75">
      <c r="A47" s="2" t="s">
        <v>33</v>
      </c>
      <c r="B47" s="2"/>
      <c r="C47" s="4">
        <f>-'[1]Mc - BS'!AA98</f>
        <v>74009.80471428571</v>
      </c>
      <c r="D47" s="2"/>
      <c r="E47" s="4">
        <v>77197</v>
      </c>
    </row>
    <row r="48" spans="1:5" ht="12.75">
      <c r="A48" s="2"/>
      <c r="B48" s="2"/>
      <c r="C48" s="7">
        <f>SUM(C46:C47)+1</f>
        <v>-192207.5424028142</v>
      </c>
      <c r="D48" s="2"/>
      <c r="E48" s="5">
        <f>SUM(E46:E47)</f>
        <v>-152345</v>
      </c>
    </row>
    <row r="49" spans="1:5" ht="12.75">
      <c r="A49" s="2"/>
      <c r="B49" s="2"/>
      <c r="C49" s="2"/>
      <c r="D49" s="2"/>
      <c r="E49" s="2"/>
    </row>
    <row r="50" spans="1:5" ht="12.75">
      <c r="A50" s="2" t="s">
        <v>34</v>
      </c>
      <c r="B50" s="2"/>
      <c r="C50" s="4">
        <f>-'[1]Mc - BS'!AA102</f>
        <v>0</v>
      </c>
      <c r="D50" s="2"/>
      <c r="E50" s="4">
        <v>300</v>
      </c>
    </row>
    <row r="51" spans="1:5" ht="12.75">
      <c r="A51" s="2" t="s">
        <v>21</v>
      </c>
      <c r="B51" s="2"/>
      <c r="C51" s="4">
        <f>-'[1]Mc - BS'!AA104+1</f>
        <v>6534.809523809523</v>
      </c>
      <c r="D51" s="2"/>
      <c r="E51" s="4">
        <v>4743</v>
      </c>
    </row>
    <row r="52" spans="1:5" ht="12.75">
      <c r="A52" s="2" t="s">
        <v>35</v>
      </c>
      <c r="B52" s="2"/>
      <c r="C52" s="12">
        <f>-'[1]Mc - BS'!AA105-1</f>
        <v>8531.764285714287</v>
      </c>
      <c r="D52" s="2"/>
      <c r="E52" s="12">
        <v>8532</v>
      </c>
    </row>
    <row r="53" spans="1:5" ht="12.75">
      <c r="A53" s="2" t="s">
        <v>36</v>
      </c>
      <c r="B53" s="2"/>
      <c r="C53" s="6">
        <f>SUM(C50:C52)</f>
        <v>15066.57380952381</v>
      </c>
      <c r="D53" s="2"/>
      <c r="E53" s="4">
        <f>SUM(E50:E52)</f>
        <v>13575</v>
      </c>
    </row>
    <row r="54" spans="1:5" ht="13.5" thickBot="1">
      <c r="A54" s="2"/>
      <c r="B54" s="2"/>
      <c r="C54" s="9"/>
      <c r="D54" s="2"/>
      <c r="E54" s="9"/>
    </row>
    <row r="55" spans="1:5" ht="13.5" thickBot="1">
      <c r="A55" s="2"/>
      <c r="B55" s="2"/>
      <c r="C55" s="13">
        <f>C48+C53</f>
        <v>-177140.9685932904</v>
      </c>
      <c r="D55" s="2"/>
      <c r="E55" s="13">
        <f>E48+E53</f>
        <v>-138770</v>
      </c>
    </row>
    <row r="56" spans="1:5" ht="12.75">
      <c r="A56" s="2"/>
      <c r="B56" s="2"/>
      <c r="C56" s="2"/>
      <c r="D56" s="2"/>
      <c r="E56" s="2"/>
    </row>
    <row r="57" spans="1:5" ht="12.75">
      <c r="A57" s="2"/>
      <c r="B57" s="2"/>
      <c r="C57" s="2"/>
      <c r="D57" s="2"/>
      <c r="E57" s="2"/>
    </row>
    <row r="58" spans="1:5" ht="12.75">
      <c r="A58" s="2"/>
      <c r="B58" s="2"/>
      <c r="C58" s="2"/>
      <c r="D58" s="2"/>
      <c r="E58" s="2"/>
    </row>
    <row r="59" spans="1:5" ht="28.5" customHeight="1">
      <c r="A59" s="71" t="s">
        <v>267</v>
      </c>
      <c r="B59" s="71"/>
      <c r="C59" s="71"/>
      <c r="D59" s="71"/>
      <c r="E59" s="71"/>
    </row>
  </sheetData>
  <mergeCells count="5">
    <mergeCell ref="A59:E59"/>
    <mergeCell ref="A1:E1"/>
    <mergeCell ref="A2:E2"/>
    <mergeCell ref="A3:E3"/>
    <mergeCell ref="A5:E5"/>
  </mergeCells>
  <printOptions/>
  <pageMargins left="1.25" right="0.75" top="1" bottom="1" header="0.5" footer="0.5"/>
  <pageSetup horizontalDpi="300" verticalDpi="300" orientation="portrait" scale="8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J61"/>
  <sheetViews>
    <sheetView tabSelected="1" view="pageBreakPreview" zoomScale="75" zoomScaleNormal="75" zoomScaleSheetLayoutView="75" workbookViewId="0" topLeftCell="A1">
      <selection activeCell="E55" sqref="E55"/>
    </sheetView>
  </sheetViews>
  <sheetFormatPr defaultColWidth="9.140625" defaultRowHeight="12.75"/>
  <cols>
    <col min="1" max="1" width="28.140625" style="0" customWidth="1"/>
    <col min="2" max="2" width="3.57421875" style="0" customWidth="1"/>
    <col min="3" max="3" width="14.7109375" style="0" bestFit="1" customWidth="1"/>
    <col min="4" max="4" width="2.421875" style="0" customWidth="1"/>
    <col min="5" max="5" width="19.140625" style="0" bestFit="1" customWidth="1"/>
    <col min="6" max="6" width="1.7109375" style="0" customWidth="1"/>
    <col min="7" max="7" width="19.8515625" style="0" bestFit="1" customWidth="1"/>
    <col min="8" max="8" width="1.8515625" style="0" customWidth="1"/>
    <col min="9" max="9" width="19.140625" style="0" bestFit="1" customWidth="1"/>
  </cols>
  <sheetData>
    <row r="1" spans="1:10" ht="12.75">
      <c r="A1" s="14"/>
      <c r="B1" s="14"/>
      <c r="C1" s="14"/>
      <c r="D1" s="14"/>
      <c r="E1" s="14"/>
      <c r="F1" s="14"/>
      <c r="G1" s="14"/>
      <c r="H1" s="14"/>
      <c r="I1" s="14"/>
      <c r="J1" s="14"/>
    </row>
    <row r="2" spans="1:10" ht="12.75">
      <c r="A2" s="74" t="s">
        <v>37</v>
      </c>
      <c r="B2" s="74"/>
      <c r="C2" s="74"/>
      <c r="D2" s="74"/>
      <c r="E2" s="74"/>
      <c r="F2" s="74"/>
      <c r="G2" s="74"/>
      <c r="H2" s="74"/>
      <c r="I2" s="74"/>
      <c r="J2" s="14"/>
    </row>
    <row r="3" spans="1:10" ht="12.75">
      <c r="A3" s="14"/>
      <c r="B3" s="14"/>
      <c r="C3" s="14"/>
      <c r="D3" s="14"/>
      <c r="E3" s="14"/>
      <c r="F3" s="14"/>
      <c r="G3" s="14"/>
      <c r="H3" s="14"/>
      <c r="I3" s="14"/>
      <c r="J3" s="14"/>
    </row>
    <row r="4" spans="1:10" ht="12.75">
      <c r="A4" s="14"/>
      <c r="B4" s="14"/>
      <c r="C4" s="14"/>
      <c r="D4" s="14"/>
      <c r="E4" s="14"/>
      <c r="F4" s="14"/>
      <c r="G4" s="14"/>
      <c r="H4" s="14"/>
      <c r="I4" s="14"/>
      <c r="J4" s="14"/>
    </row>
    <row r="5" spans="1:10" ht="12.75">
      <c r="A5" s="14"/>
      <c r="B5" s="14"/>
      <c r="C5" s="75" t="s">
        <v>38</v>
      </c>
      <c r="D5" s="75"/>
      <c r="E5" s="75"/>
      <c r="F5" s="14"/>
      <c r="G5" s="75" t="s">
        <v>39</v>
      </c>
      <c r="H5" s="75"/>
      <c r="I5" s="75"/>
      <c r="J5" s="14"/>
    </row>
    <row r="6" spans="1:10" ht="12.75">
      <c r="A6" s="14"/>
      <c r="B6" s="14"/>
      <c r="C6" s="15"/>
      <c r="D6" s="16"/>
      <c r="E6" s="15" t="s">
        <v>40</v>
      </c>
      <c r="F6" s="14"/>
      <c r="G6" s="15"/>
      <c r="H6" s="16"/>
      <c r="I6" s="15" t="s">
        <v>40</v>
      </c>
      <c r="J6" s="14"/>
    </row>
    <row r="7" spans="1:10" ht="12.75">
      <c r="A7" s="14"/>
      <c r="B7" s="14"/>
      <c r="C7" s="15" t="s">
        <v>41</v>
      </c>
      <c r="D7" s="16"/>
      <c r="E7" s="15" t="s">
        <v>42</v>
      </c>
      <c r="F7" s="14"/>
      <c r="G7" s="15" t="s">
        <v>43</v>
      </c>
      <c r="H7" s="16"/>
      <c r="I7" s="15" t="s">
        <v>42</v>
      </c>
      <c r="J7" s="14"/>
    </row>
    <row r="8" spans="1:10" ht="12.75">
      <c r="A8" s="14"/>
      <c r="B8" s="14"/>
      <c r="C8" s="15" t="s">
        <v>44</v>
      </c>
      <c r="D8" s="16"/>
      <c r="E8" s="15" t="s">
        <v>44</v>
      </c>
      <c r="F8" s="14"/>
      <c r="G8" s="15" t="s">
        <v>45</v>
      </c>
      <c r="H8" s="16"/>
      <c r="I8" s="15" t="s">
        <v>46</v>
      </c>
      <c r="J8" s="14"/>
    </row>
    <row r="9" spans="1:10" ht="12.75">
      <c r="A9" s="14"/>
      <c r="B9" s="14"/>
      <c r="C9" s="15" t="s">
        <v>47</v>
      </c>
      <c r="D9" s="16"/>
      <c r="E9" s="15" t="s">
        <v>48</v>
      </c>
      <c r="F9" s="14"/>
      <c r="G9" s="15" t="s">
        <v>47</v>
      </c>
      <c r="H9" s="16"/>
      <c r="I9" s="15" t="s">
        <v>48</v>
      </c>
      <c r="J9" s="14"/>
    </row>
    <row r="10" spans="1:10" ht="12.75">
      <c r="A10" s="14"/>
      <c r="B10" s="14"/>
      <c r="C10" s="15" t="s">
        <v>7</v>
      </c>
      <c r="D10" s="14"/>
      <c r="E10" s="15" t="s">
        <v>7</v>
      </c>
      <c r="F10" s="14"/>
      <c r="G10" s="15" t="s">
        <v>7</v>
      </c>
      <c r="H10" s="14"/>
      <c r="I10" s="15" t="s">
        <v>7</v>
      </c>
      <c r="J10" s="14"/>
    </row>
    <row r="11" spans="1:10" ht="12.75">
      <c r="A11" s="14"/>
      <c r="B11" s="14"/>
      <c r="C11" s="14"/>
      <c r="D11" s="14"/>
      <c r="E11" s="14"/>
      <c r="F11" s="14"/>
      <c r="G11" s="14"/>
      <c r="H11" s="14"/>
      <c r="I11" s="14"/>
      <c r="J11" s="14"/>
    </row>
    <row r="12" spans="1:10" ht="12.75">
      <c r="A12" s="14" t="s">
        <v>49</v>
      </c>
      <c r="B12" s="14"/>
      <c r="C12" s="17">
        <v>53366</v>
      </c>
      <c r="D12" s="17"/>
      <c r="E12" s="17">
        <v>65687</v>
      </c>
      <c r="F12" s="17"/>
      <c r="G12" s="17">
        <f>'[1]Mc - PL'!Y8</f>
        <v>184968.27068028593</v>
      </c>
      <c r="H12" s="17"/>
      <c r="I12" s="17">
        <v>214297</v>
      </c>
      <c r="J12" s="14"/>
    </row>
    <row r="13" spans="1:10" ht="12.75">
      <c r="A13" s="14"/>
      <c r="B13" s="14"/>
      <c r="C13" s="17"/>
      <c r="D13" s="17"/>
      <c r="E13" s="17"/>
      <c r="F13" s="17"/>
      <c r="G13" s="17"/>
      <c r="H13" s="17"/>
      <c r="I13" s="17"/>
      <c r="J13" s="14"/>
    </row>
    <row r="14" spans="1:10" ht="12.75">
      <c r="A14" s="14" t="s">
        <v>50</v>
      </c>
      <c r="B14" s="14"/>
      <c r="C14" s="17">
        <v>-61997</v>
      </c>
      <c r="D14" s="17"/>
      <c r="E14" s="17">
        <v>-64646</v>
      </c>
      <c r="F14" s="17"/>
      <c r="G14" s="18">
        <f>'[1]Mc - PL'!Y19+'[1]Mc - PL'!Y23-1</f>
        <v>-195302.0458974359</v>
      </c>
      <c r="H14" s="17"/>
      <c r="I14" s="17">
        <v>-213351</v>
      </c>
      <c r="J14" s="14"/>
    </row>
    <row r="15" spans="1:10" ht="12.75">
      <c r="A15" s="14"/>
      <c r="B15" s="14"/>
      <c r="C15" s="17"/>
      <c r="D15" s="17"/>
      <c r="E15" s="17"/>
      <c r="F15" s="17"/>
      <c r="G15" s="17"/>
      <c r="H15" s="17"/>
      <c r="I15" s="17"/>
      <c r="J15" s="14"/>
    </row>
    <row r="16" spans="1:10" ht="12.75">
      <c r="A16" s="14" t="s">
        <v>51</v>
      </c>
      <c r="B16" s="14"/>
      <c r="C16" s="17">
        <v>1473</v>
      </c>
      <c r="D16" s="17"/>
      <c r="E16" s="17">
        <v>722</v>
      </c>
      <c r="F16" s="17"/>
      <c r="G16" s="18">
        <f>'[1]Mc - PL'!Y10</f>
        <v>3225.9189409562537</v>
      </c>
      <c r="H16" s="17"/>
      <c r="I16" s="17">
        <v>1841</v>
      </c>
      <c r="J16" s="14"/>
    </row>
    <row r="17" spans="1:10" ht="12.75">
      <c r="A17" s="14"/>
      <c r="B17" s="14"/>
      <c r="C17" s="19"/>
      <c r="D17" s="17"/>
      <c r="E17" s="19"/>
      <c r="F17" s="17"/>
      <c r="G17" s="19"/>
      <c r="H17" s="17"/>
      <c r="I17" s="19"/>
      <c r="J17" s="14"/>
    </row>
    <row r="18" spans="1:10" ht="12.75">
      <c r="A18" s="14"/>
      <c r="B18" s="14"/>
      <c r="C18" s="17"/>
      <c r="D18" s="17"/>
      <c r="E18" s="17"/>
      <c r="F18" s="17"/>
      <c r="G18" s="17"/>
      <c r="H18" s="17"/>
      <c r="I18" s="17"/>
      <c r="J18" s="14"/>
    </row>
    <row r="19" spans="1:10" ht="12.75">
      <c r="A19" s="14" t="s">
        <v>52</v>
      </c>
      <c r="B19" s="14"/>
      <c r="C19" s="17">
        <f>SUM(C12:C18)</f>
        <v>-7158</v>
      </c>
      <c r="D19" s="17"/>
      <c r="E19" s="17">
        <f>SUM(E12:E18)</f>
        <v>1763</v>
      </c>
      <c r="F19" s="17"/>
      <c r="G19" s="17">
        <f>SUM(G12:G18)</f>
        <v>-7107.856276193706</v>
      </c>
      <c r="H19" s="17"/>
      <c r="I19" s="17">
        <f>SUM(I12:I18)</f>
        <v>2787</v>
      </c>
      <c r="J19" s="14"/>
    </row>
    <row r="20" spans="1:10" ht="12.75">
      <c r="A20" s="14"/>
      <c r="B20" s="14"/>
      <c r="C20" s="17"/>
      <c r="D20" s="17"/>
      <c r="E20" s="17"/>
      <c r="F20" s="17"/>
      <c r="G20" s="17"/>
      <c r="H20" s="17"/>
      <c r="I20" s="17"/>
      <c r="J20" s="14"/>
    </row>
    <row r="21" spans="1:10" ht="12.75">
      <c r="A21" s="14" t="s">
        <v>53</v>
      </c>
      <c r="B21" s="14"/>
      <c r="C21" s="17">
        <v>-14071</v>
      </c>
      <c r="D21" s="17"/>
      <c r="E21" s="17">
        <f>-16799+115</f>
        <v>-16684</v>
      </c>
      <c r="F21" s="17"/>
      <c r="G21" s="18">
        <f>'[1]Mc - PL'!Y24</f>
        <v>-47430.29579884139</v>
      </c>
      <c r="H21" s="17"/>
      <c r="I21" s="17">
        <f>-53349+313</f>
        <v>-53036</v>
      </c>
      <c r="J21" s="14"/>
    </row>
    <row r="22" spans="1:10" ht="12.75">
      <c r="A22" s="14"/>
      <c r="B22" s="14"/>
      <c r="C22" s="17"/>
      <c r="D22" s="17"/>
      <c r="E22" s="17"/>
      <c r="F22" s="17"/>
      <c r="G22" s="17"/>
      <c r="H22" s="17"/>
      <c r="I22" s="17"/>
      <c r="J22" s="14"/>
    </row>
    <row r="23" spans="1:10" ht="12.75">
      <c r="A23" s="14" t="s">
        <v>54</v>
      </c>
      <c r="B23" s="14"/>
      <c r="C23" s="17">
        <v>0</v>
      </c>
      <c r="D23" s="17"/>
      <c r="E23" s="17">
        <v>0</v>
      </c>
      <c r="F23" s="17"/>
      <c r="G23" s="18">
        <f>'[1]Mc - PL'!Y11</f>
        <v>290.358</v>
      </c>
      <c r="H23" s="17"/>
      <c r="I23" s="17">
        <v>6947</v>
      </c>
      <c r="J23" s="14"/>
    </row>
    <row r="24" spans="1:10" ht="12.75">
      <c r="A24" s="14"/>
      <c r="B24" s="14"/>
      <c r="C24" s="19"/>
      <c r="D24" s="17"/>
      <c r="E24" s="19"/>
      <c r="F24" s="17"/>
      <c r="G24" s="19"/>
      <c r="H24" s="17"/>
      <c r="I24" s="19"/>
      <c r="J24" s="14"/>
    </row>
    <row r="25" spans="1:10" ht="12.75">
      <c r="A25" s="14"/>
      <c r="B25" s="14"/>
      <c r="C25" s="17"/>
      <c r="D25" s="17"/>
      <c r="E25" s="17"/>
      <c r="F25" s="17"/>
      <c r="G25" s="17"/>
      <c r="H25" s="17"/>
      <c r="I25" s="17"/>
      <c r="J25" s="14"/>
    </row>
    <row r="26" spans="1:10" ht="12.75">
      <c r="A26" s="14" t="s">
        <v>55</v>
      </c>
      <c r="B26" s="14"/>
      <c r="C26" s="18">
        <f>SUM(C19:C25)</f>
        <v>-21229</v>
      </c>
      <c r="D26" s="17"/>
      <c r="E26" s="17">
        <f>SUM(E19:E25)</f>
        <v>-14921</v>
      </c>
      <c r="F26" s="17"/>
      <c r="G26" s="18">
        <f>SUM(G19:G25)</f>
        <v>-54247.7940750351</v>
      </c>
      <c r="H26" s="17"/>
      <c r="I26" s="17">
        <f>SUM(I19:I25)</f>
        <v>-43302</v>
      </c>
      <c r="J26" s="14"/>
    </row>
    <row r="27" spans="1:10" ht="12.75">
      <c r="A27" s="14"/>
      <c r="B27" s="14"/>
      <c r="C27" s="17"/>
      <c r="D27" s="17"/>
      <c r="E27" s="17"/>
      <c r="F27" s="17"/>
      <c r="G27" s="18"/>
      <c r="H27" s="17"/>
      <c r="I27" s="17"/>
      <c r="J27" s="14"/>
    </row>
    <row r="28" spans="1:10" ht="12.75">
      <c r="A28" s="14" t="s">
        <v>26</v>
      </c>
      <c r="B28" s="14"/>
      <c r="C28" s="17">
        <v>-160</v>
      </c>
      <c r="D28" s="17"/>
      <c r="E28" s="17">
        <v>-919</v>
      </c>
      <c r="F28" s="17"/>
      <c r="G28" s="18">
        <f>'[1]Mc - PL'!Y28</f>
        <v>-742.8166416226944</v>
      </c>
      <c r="H28" s="17"/>
      <c r="I28" s="17">
        <v>-2603</v>
      </c>
      <c r="J28" s="14"/>
    </row>
    <row r="29" spans="1:10" ht="12.75">
      <c r="A29" s="14"/>
      <c r="B29" s="14"/>
      <c r="C29" s="19"/>
      <c r="D29" s="17"/>
      <c r="E29" s="19"/>
      <c r="F29" s="17"/>
      <c r="G29" s="19"/>
      <c r="H29" s="17"/>
      <c r="I29" s="19"/>
      <c r="J29" s="14"/>
    </row>
    <row r="30" spans="1:10" ht="12.75">
      <c r="A30" s="14"/>
      <c r="B30" s="14"/>
      <c r="C30" s="17"/>
      <c r="D30" s="17"/>
      <c r="E30" s="17"/>
      <c r="F30" s="17"/>
      <c r="G30" s="17"/>
      <c r="H30" s="17"/>
      <c r="I30" s="17"/>
      <c r="J30" s="14"/>
    </row>
    <row r="31" spans="1:10" ht="12.75">
      <c r="A31" s="14" t="s">
        <v>56</v>
      </c>
      <c r="B31" s="14"/>
      <c r="C31" s="17">
        <f>SUM(C26:C30)</f>
        <v>-21389</v>
      </c>
      <c r="D31" s="17"/>
      <c r="E31" s="17">
        <f>SUM(E26:E30)</f>
        <v>-15840</v>
      </c>
      <c r="F31" s="17"/>
      <c r="G31" s="17">
        <f>SUM(G26:G30)</f>
        <v>-54990.61071665779</v>
      </c>
      <c r="H31" s="17"/>
      <c r="I31" s="17">
        <f>SUM(I26:I30)</f>
        <v>-45905</v>
      </c>
      <c r="J31" s="14"/>
    </row>
    <row r="32" spans="1:10" ht="12.75">
      <c r="A32" s="14"/>
      <c r="B32" s="14"/>
      <c r="C32" s="17"/>
      <c r="D32" s="17"/>
      <c r="E32" s="17"/>
      <c r="F32" s="17"/>
      <c r="G32" s="17"/>
      <c r="H32" s="17"/>
      <c r="I32" s="17"/>
      <c r="J32" s="14"/>
    </row>
    <row r="33" spans="1:10" ht="12.75">
      <c r="A33" s="14" t="s">
        <v>57</v>
      </c>
      <c r="B33" s="14"/>
      <c r="C33" s="17">
        <v>4719</v>
      </c>
      <c r="D33" s="17"/>
      <c r="E33" s="17">
        <v>736</v>
      </c>
      <c r="F33" s="17"/>
      <c r="G33" s="17">
        <f>'[1]Mc - PL'!Y31</f>
        <v>9012.022256700715</v>
      </c>
      <c r="H33" s="17"/>
      <c r="I33" s="17">
        <v>3719</v>
      </c>
      <c r="J33" s="14"/>
    </row>
    <row r="34" spans="1:10" ht="12.75">
      <c r="A34" s="14"/>
      <c r="B34" s="14"/>
      <c r="C34" s="19"/>
      <c r="D34" s="17"/>
      <c r="E34" s="19"/>
      <c r="F34" s="17"/>
      <c r="G34" s="19"/>
      <c r="H34" s="17"/>
      <c r="I34" s="19"/>
      <c r="J34" s="14"/>
    </row>
    <row r="35" spans="1:10" ht="12.75">
      <c r="A35" s="14"/>
      <c r="B35" s="14"/>
      <c r="C35" s="17"/>
      <c r="D35" s="17"/>
      <c r="E35" s="17"/>
      <c r="F35" s="17"/>
      <c r="G35" s="17"/>
      <c r="H35" s="17"/>
      <c r="I35" s="17"/>
      <c r="J35" s="14"/>
    </row>
    <row r="36" spans="1:10" ht="12.75">
      <c r="A36" s="14" t="s">
        <v>58</v>
      </c>
      <c r="B36" s="14"/>
      <c r="C36" s="17">
        <f>SUM(C31:C35)</f>
        <v>-16670</v>
      </c>
      <c r="D36" s="17"/>
      <c r="E36" s="17">
        <f>SUM(E31:E35)</f>
        <v>-15104</v>
      </c>
      <c r="F36" s="17"/>
      <c r="G36" s="17">
        <f>SUM(G31:G35)</f>
        <v>-45978.58845995708</v>
      </c>
      <c r="H36" s="17"/>
      <c r="I36" s="17">
        <f>SUM(I31:I35)</f>
        <v>-42186</v>
      </c>
      <c r="J36" s="14"/>
    </row>
    <row r="37" spans="1:10" ht="13.5" thickBot="1">
      <c r="A37" s="14"/>
      <c r="B37" s="14"/>
      <c r="C37" s="20"/>
      <c r="D37" s="14"/>
      <c r="E37" s="20"/>
      <c r="F37" s="14"/>
      <c r="G37" s="20"/>
      <c r="H37" s="14"/>
      <c r="I37" s="20"/>
      <c r="J37" s="14"/>
    </row>
    <row r="38" spans="1:10" ht="12.75">
      <c r="A38" s="14"/>
      <c r="B38" s="14"/>
      <c r="C38" s="14"/>
      <c r="D38" s="14"/>
      <c r="E38" s="14"/>
      <c r="F38" s="14"/>
      <c r="G38" s="14"/>
      <c r="H38" s="14"/>
      <c r="I38" s="14"/>
      <c r="J38" s="14"/>
    </row>
    <row r="39" spans="1:10" ht="12.75">
      <c r="A39" s="14"/>
      <c r="B39" s="14"/>
      <c r="C39" s="14"/>
      <c r="D39" s="14"/>
      <c r="E39" s="14"/>
      <c r="F39" s="14"/>
      <c r="G39" s="14"/>
      <c r="H39" s="14"/>
      <c r="I39" s="14"/>
      <c r="J39" s="14"/>
    </row>
    <row r="40" spans="1:10" ht="12.75">
      <c r="A40" s="14"/>
      <c r="B40" s="14"/>
      <c r="C40" s="14"/>
      <c r="D40" s="14"/>
      <c r="E40" s="14"/>
      <c r="F40" s="14"/>
      <c r="G40" s="14"/>
      <c r="H40" s="14"/>
      <c r="I40" s="14"/>
      <c r="J40" s="14"/>
    </row>
    <row r="41" spans="1:10" ht="12.75">
      <c r="A41" s="14"/>
      <c r="B41" s="14"/>
      <c r="C41" s="14"/>
      <c r="D41" s="14"/>
      <c r="E41" s="14"/>
      <c r="F41" s="14"/>
      <c r="G41" s="14"/>
      <c r="H41" s="14"/>
      <c r="I41" s="14"/>
      <c r="J41" s="14"/>
    </row>
    <row r="42" spans="1:10" ht="12.75">
      <c r="A42" s="14"/>
      <c r="B42" s="14"/>
      <c r="C42" s="14"/>
      <c r="D42" s="14"/>
      <c r="E42" s="14"/>
      <c r="F42" s="14"/>
      <c r="G42" s="14"/>
      <c r="H42" s="14"/>
      <c r="I42" s="14"/>
      <c r="J42" s="14"/>
    </row>
    <row r="43" spans="1:10" ht="12.75">
      <c r="A43" s="16" t="s">
        <v>59</v>
      </c>
      <c r="B43" s="14"/>
      <c r="C43" s="14"/>
      <c r="D43" s="14"/>
      <c r="E43" s="14"/>
      <c r="F43" s="14"/>
      <c r="G43" s="14"/>
      <c r="H43" s="14"/>
      <c r="I43" s="14"/>
      <c r="J43" s="14"/>
    </row>
    <row r="44" spans="1:10" ht="12.75">
      <c r="A44" s="14"/>
      <c r="B44" s="14"/>
      <c r="C44" s="14"/>
      <c r="D44" s="14"/>
      <c r="E44" s="14"/>
      <c r="F44" s="14"/>
      <c r="G44" s="14"/>
      <c r="H44" s="14"/>
      <c r="I44" s="14"/>
      <c r="J44" s="14"/>
    </row>
    <row r="45" spans="1:10" ht="12.75">
      <c r="A45" s="14" t="s">
        <v>60</v>
      </c>
      <c r="B45" s="14"/>
      <c r="C45" s="21">
        <f>(C36/392683)*100</f>
        <v>-4.24515448848053</v>
      </c>
      <c r="D45" s="14"/>
      <c r="E45" s="21">
        <f>(E36/392683)*100</f>
        <v>-3.8463595317342487</v>
      </c>
      <c r="F45" s="14"/>
      <c r="G45" s="21">
        <f>(G36/392683)*100</f>
        <v>-11.708830904306293</v>
      </c>
      <c r="H45" s="14"/>
      <c r="I45" s="21">
        <f>(I36/392683)*100</f>
        <v>-10.743016631736031</v>
      </c>
      <c r="J45" s="14"/>
    </row>
    <row r="46" spans="1:10" ht="12.75">
      <c r="A46" s="14"/>
      <c r="B46" s="14"/>
      <c r="C46" s="14"/>
      <c r="D46" s="14"/>
      <c r="E46" s="14"/>
      <c r="F46" s="14"/>
      <c r="G46" s="14"/>
      <c r="H46" s="14"/>
      <c r="I46" s="14"/>
      <c r="J46" s="14"/>
    </row>
    <row r="47" spans="1:10" ht="12.75">
      <c r="A47" s="14" t="s">
        <v>61</v>
      </c>
      <c r="B47" s="14"/>
      <c r="C47" s="22" t="s">
        <v>62</v>
      </c>
      <c r="D47" s="14"/>
      <c r="E47" s="22" t="s">
        <v>62</v>
      </c>
      <c r="F47" s="14"/>
      <c r="G47" s="22" t="s">
        <v>62</v>
      </c>
      <c r="H47" s="14"/>
      <c r="I47" s="22" t="s">
        <v>62</v>
      </c>
      <c r="J47" s="14"/>
    </row>
    <row r="48" spans="1:10" ht="12.75">
      <c r="A48" s="14"/>
      <c r="B48" s="14"/>
      <c r="C48" s="14"/>
      <c r="D48" s="14"/>
      <c r="E48" s="14"/>
      <c r="F48" s="14"/>
      <c r="G48" s="14"/>
      <c r="H48" s="14"/>
      <c r="I48" s="14"/>
      <c r="J48" s="14"/>
    </row>
    <row r="49" spans="1:10" ht="12.75">
      <c r="A49" s="14"/>
      <c r="B49" s="14"/>
      <c r="C49" s="14"/>
      <c r="D49" s="14"/>
      <c r="E49" s="14"/>
      <c r="F49" s="14"/>
      <c r="G49" s="14"/>
      <c r="H49" s="14"/>
      <c r="I49" s="14"/>
      <c r="J49" s="14"/>
    </row>
    <row r="50" spans="1:10" ht="12.75">
      <c r="A50" s="14"/>
      <c r="B50" s="14"/>
      <c r="C50" s="14"/>
      <c r="D50" s="14"/>
      <c r="E50" s="14"/>
      <c r="F50" s="14"/>
      <c r="G50" s="14"/>
      <c r="H50" s="14"/>
      <c r="I50" s="14"/>
      <c r="J50" s="14"/>
    </row>
    <row r="51" spans="1:10" ht="12.75">
      <c r="A51" s="14"/>
      <c r="B51" s="14"/>
      <c r="C51" s="14"/>
      <c r="D51" s="14"/>
      <c r="E51" s="14"/>
      <c r="F51" s="14"/>
      <c r="G51" s="14"/>
      <c r="H51" s="14"/>
      <c r="I51" s="14"/>
      <c r="J51" s="14"/>
    </row>
    <row r="52" spans="1:10" ht="28.5" customHeight="1">
      <c r="A52" s="76" t="s">
        <v>268</v>
      </c>
      <c r="B52" s="76"/>
      <c r="C52" s="76"/>
      <c r="D52" s="76"/>
      <c r="E52" s="76"/>
      <c r="F52" s="76"/>
      <c r="G52" s="76"/>
      <c r="H52" s="76"/>
      <c r="I52" s="76"/>
      <c r="J52" s="14"/>
    </row>
    <row r="53" spans="1:10" ht="12.75">
      <c r="A53" s="73" t="s">
        <v>63</v>
      </c>
      <c r="B53" s="73"/>
      <c r="C53" s="73"/>
      <c r="D53" s="73"/>
      <c r="E53" s="73"/>
      <c r="F53" s="73"/>
      <c r="G53" s="73"/>
      <c r="H53" s="73"/>
      <c r="I53" s="73"/>
      <c r="J53" s="73"/>
    </row>
    <row r="54" spans="1:10" ht="12.75">
      <c r="A54" s="14"/>
      <c r="B54" s="14"/>
      <c r="C54" s="14"/>
      <c r="D54" s="14"/>
      <c r="E54" s="14"/>
      <c r="F54" s="14"/>
      <c r="G54" s="14"/>
      <c r="H54" s="14"/>
      <c r="I54" s="14"/>
      <c r="J54" s="14"/>
    </row>
    <row r="55" spans="1:10" ht="12.75">
      <c r="A55" s="14"/>
      <c r="B55" s="14"/>
      <c r="C55" s="14"/>
      <c r="D55" s="14"/>
      <c r="E55" s="14"/>
      <c r="F55" s="14"/>
      <c r="G55" s="14"/>
      <c r="H55" s="14"/>
      <c r="I55" s="14"/>
      <c r="J55" s="14"/>
    </row>
    <row r="56" spans="1:10" ht="12.75">
      <c r="A56" s="14"/>
      <c r="B56" s="14"/>
      <c r="C56" s="14"/>
      <c r="D56" s="14"/>
      <c r="E56" s="14"/>
      <c r="F56" s="14"/>
      <c r="G56" s="14"/>
      <c r="H56" s="14"/>
      <c r="I56" s="14"/>
      <c r="J56" s="14"/>
    </row>
    <row r="57" spans="1:10" ht="12.75">
      <c r="A57" s="14"/>
      <c r="B57" s="14"/>
      <c r="C57" s="14"/>
      <c r="D57" s="14"/>
      <c r="E57" s="14"/>
      <c r="F57" s="14"/>
      <c r="G57" s="14"/>
      <c r="H57" s="14"/>
      <c r="I57" s="14"/>
      <c r="J57" s="14"/>
    </row>
    <row r="58" spans="1:10" ht="12.75">
      <c r="A58" s="14"/>
      <c r="B58" s="14"/>
      <c r="C58" s="14"/>
      <c r="D58" s="14"/>
      <c r="E58" s="14"/>
      <c r="F58" s="14"/>
      <c r="G58" s="14"/>
      <c r="H58" s="14"/>
      <c r="I58" s="14"/>
      <c r="J58" s="14"/>
    </row>
    <row r="59" spans="1:10" ht="12.75">
      <c r="A59" s="14"/>
      <c r="B59" s="23"/>
      <c r="C59" s="23"/>
      <c r="D59" s="23"/>
      <c r="E59" s="23"/>
      <c r="F59" s="23"/>
      <c r="G59" s="23"/>
      <c r="H59" s="23"/>
      <c r="I59" s="23"/>
      <c r="J59" s="23"/>
    </row>
    <row r="60" spans="1:10" ht="12.75">
      <c r="A60" s="14"/>
      <c r="B60" s="14"/>
      <c r="C60" s="14"/>
      <c r="D60" s="14"/>
      <c r="E60" s="14"/>
      <c r="F60" s="14"/>
      <c r="G60" s="14"/>
      <c r="H60" s="14"/>
      <c r="I60" s="14"/>
      <c r="J60" s="14"/>
    </row>
    <row r="61" spans="1:10" ht="12.75">
      <c r="A61" s="14"/>
      <c r="B61" s="23"/>
      <c r="C61" s="23"/>
      <c r="D61" s="23"/>
      <c r="E61" s="23"/>
      <c r="F61" s="23"/>
      <c r="G61" s="23"/>
      <c r="H61" s="23"/>
      <c r="I61" s="23"/>
      <c r="J61" s="23"/>
    </row>
  </sheetData>
  <mergeCells count="5">
    <mergeCell ref="A53:J53"/>
    <mergeCell ref="A2:I2"/>
    <mergeCell ref="C5:E5"/>
    <mergeCell ref="G5:I5"/>
    <mergeCell ref="A52:I52"/>
  </mergeCells>
  <printOptions/>
  <pageMargins left="0.75" right="0.3" top="1" bottom="0.5" header="0.5" footer="0.5"/>
  <pageSetup horizontalDpi="300" verticalDpi="300" orientation="portrait" scale="8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G59"/>
  <sheetViews>
    <sheetView view="pageBreakPreview" zoomScale="75" zoomScaleNormal="75" zoomScaleSheetLayoutView="75" workbookViewId="0" topLeftCell="A35">
      <selection activeCell="C63" sqref="C63"/>
    </sheetView>
  </sheetViews>
  <sheetFormatPr defaultColWidth="9.140625" defaultRowHeight="12.75"/>
  <cols>
    <col min="1" max="1" width="2.140625" style="0" customWidth="1"/>
    <col min="2" max="2" width="1.7109375" style="0" customWidth="1"/>
    <col min="3" max="3" width="73.140625" style="0" customWidth="1"/>
    <col min="4" max="4" width="1.57421875" style="0" hidden="1" customWidth="1"/>
    <col min="5" max="5" width="1.7109375" style="0" hidden="1" customWidth="1"/>
    <col min="6" max="6" width="9.421875" style="0" hidden="1" customWidth="1"/>
    <col min="7" max="7" width="15.8515625" style="0" customWidth="1"/>
  </cols>
  <sheetData>
    <row r="1" spans="1:7" ht="12.75">
      <c r="A1" s="2"/>
      <c r="B1" s="2"/>
      <c r="C1" s="2"/>
      <c r="D1" s="2"/>
      <c r="E1" s="2"/>
      <c r="F1" s="2"/>
      <c r="G1" s="2"/>
    </row>
    <row r="2" spans="1:7" ht="12.75">
      <c r="A2" s="3" t="s">
        <v>64</v>
      </c>
      <c r="B2" s="3"/>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1" t="s">
        <v>65</v>
      </c>
    </row>
    <row r="6" spans="1:7" ht="12.75">
      <c r="A6" s="2"/>
      <c r="B6" s="2"/>
      <c r="C6" s="2"/>
      <c r="D6" s="2"/>
      <c r="E6" s="2"/>
      <c r="F6" s="2"/>
      <c r="G6" s="1" t="s">
        <v>47</v>
      </c>
    </row>
    <row r="7" spans="1:7" ht="12.75">
      <c r="A7" s="2"/>
      <c r="B7" s="2"/>
      <c r="C7" s="2"/>
      <c r="D7" s="2"/>
      <c r="E7" s="2"/>
      <c r="F7" s="2"/>
      <c r="G7" s="1" t="s">
        <v>7</v>
      </c>
    </row>
    <row r="8" spans="1:7" ht="12.75">
      <c r="A8" s="2"/>
      <c r="B8" s="2"/>
      <c r="C8" s="2"/>
      <c r="D8" s="2"/>
      <c r="E8" s="2"/>
      <c r="F8" s="2"/>
      <c r="G8" s="2"/>
    </row>
    <row r="9" spans="1:7" ht="12.75">
      <c r="A9" s="3" t="s">
        <v>66</v>
      </c>
      <c r="B9" s="3"/>
      <c r="C9" s="2"/>
      <c r="D9" s="2"/>
      <c r="E9" s="2"/>
      <c r="F9" s="2"/>
      <c r="G9" s="2"/>
    </row>
    <row r="10" spans="1:7" ht="12.75">
      <c r="A10" s="2"/>
      <c r="B10" s="2" t="s">
        <v>55</v>
      </c>
      <c r="C10" s="2"/>
      <c r="D10" s="2"/>
      <c r="E10" s="2"/>
      <c r="F10" s="2"/>
      <c r="G10" s="4">
        <f>'[1]Mc - CF'!C9</f>
        <v>-54248</v>
      </c>
    </row>
    <row r="11" spans="1:7" ht="12.75">
      <c r="A11" s="2"/>
      <c r="B11" s="2" t="s">
        <v>67</v>
      </c>
      <c r="C11" s="2"/>
      <c r="D11" s="2"/>
      <c r="E11" s="2"/>
      <c r="F11" s="2"/>
      <c r="G11" s="4"/>
    </row>
    <row r="12" spans="1:7" ht="12.75">
      <c r="A12" s="2"/>
      <c r="B12" s="2"/>
      <c r="C12" s="2" t="s">
        <v>68</v>
      </c>
      <c r="D12" s="2"/>
      <c r="E12" s="2"/>
      <c r="F12" s="2"/>
      <c r="G12" s="4">
        <f>'[1]Mc - CF'!C11</f>
        <v>-2310</v>
      </c>
    </row>
    <row r="13" spans="1:7" ht="12.75">
      <c r="A13" s="2"/>
      <c r="B13" s="2"/>
      <c r="C13" s="2" t="s">
        <v>69</v>
      </c>
      <c r="D13" s="2"/>
      <c r="E13" s="2"/>
      <c r="F13" s="2"/>
      <c r="G13" s="4">
        <f>'[1]Mc - CF'!C12</f>
        <v>13019</v>
      </c>
    </row>
    <row r="14" spans="1:7" ht="12.75">
      <c r="A14" s="2"/>
      <c r="B14" s="2"/>
      <c r="C14" s="2" t="s">
        <v>70</v>
      </c>
      <c r="D14" s="2"/>
      <c r="E14" s="2"/>
      <c r="F14" s="2"/>
      <c r="G14" s="4">
        <f>'[1]Mc - CF'!C13</f>
        <v>-310</v>
      </c>
    </row>
    <row r="15" spans="1:7" ht="12.75">
      <c r="A15" s="2"/>
      <c r="B15" s="2"/>
      <c r="C15" s="2" t="s">
        <v>71</v>
      </c>
      <c r="D15" s="2"/>
      <c r="E15" s="2"/>
      <c r="F15" s="2"/>
      <c r="G15" s="4">
        <f>'[1]Mc - CF'!C14</f>
        <v>-290</v>
      </c>
    </row>
    <row r="16" spans="1:7" ht="12.75">
      <c r="A16" s="2"/>
      <c r="B16" s="2"/>
      <c r="C16" s="2" t="s">
        <v>72</v>
      </c>
      <c r="D16" s="2"/>
      <c r="E16" s="2"/>
      <c r="F16" s="2"/>
      <c r="G16" s="4">
        <f>'[1]Mc - CF'!C15</f>
        <v>48164</v>
      </c>
    </row>
    <row r="17" spans="1:7" ht="12.75">
      <c r="A17" s="2"/>
      <c r="B17" s="2"/>
      <c r="C17" s="2" t="s">
        <v>73</v>
      </c>
      <c r="D17" s="2"/>
      <c r="E17" s="2"/>
      <c r="F17" s="2"/>
      <c r="G17" s="4">
        <f>'[1]Mc - CF'!C16</f>
        <v>-734</v>
      </c>
    </row>
    <row r="18" spans="1:7" ht="12.75">
      <c r="A18" s="2"/>
      <c r="B18" s="2"/>
      <c r="C18" s="2" t="s">
        <v>74</v>
      </c>
      <c r="D18" s="2"/>
      <c r="E18" s="2"/>
      <c r="F18" s="2"/>
      <c r="G18" s="4">
        <f>'[1]Mc - CF'!C17</f>
        <v>-53</v>
      </c>
    </row>
    <row r="19" spans="1:7" ht="12.75">
      <c r="A19" s="2"/>
      <c r="B19" s="2"/>
      <c r="C19" s="2" t="s">
        <v>75</v>
      </c>
      <c r="D19" s="2"/>
      <c r="E19" s="2"/>
      <c r="F19" s="2"/>
      <c r="G19" s="4">
        <f>'[1]Mc - CF'!C18</f>
        <v>-14</v>
      </c>
    </row>
    <row r="20" spans="1:7" ht="12.75">
      <c r="A20" s="2"/>
      <c r="B20" s="2"/>
      <c r="C20" s="2" t="s">
        <v>76</v>
      </c>
      <c r="D20" s="2"/>
      <c r="E20" s="2"/>
      <c r="F20" s="2"/>
      <c r="G20" s="4">
        <f>'[1]Mc - CF'!C19</f>
        <v>-24</v>
      </c>
    </row>
    <row r="21" spans="1:7" ht="12.75">
      <c r="A21" s="2"/>
      <c r="B21" s="2"/>
      <c r="C21" s="2" t="s">
        <v>77</v>
      </c>
      <c r="D21" s="2"/>
      <c r="E21" s="2"/>
      <c r="F21" s="2"/>
      <c r="G21" s="4">
        <v>23</v>
      </c>
    </row>
    <row r="22" spans="1:7" ht="12.75">
      <c r="A22" s="2"/>
      <c r="B22" s="2"/>
      <c r="C22" s="2" t="s">
        <v>78</v>
      </c>
      <c r="D22" s="2"/>
      <c r="E22" s="2"/>
      <c r="F22" s="2"/>
      <c r="G22" s="12">
        <f>'[1]Mc - CF'!C21</f>
        <v>631</v>
      </c>
    </row>
    <row r="23" spans="1:7" ht="12.75">
      <c r="A23" s="2"/>
      <c r="B23" s="2" t="s">
        <v>79</v>
      </c>
      <c r="C23" s="2"/>
      <c r="D23" s="2"/>
      <c r="E23" s="2"/>
      <c r="F23" s="2"/>
      <c r="G23" s="4">
        <f>SUM(G10:G22)</f>
        <v>3854</v>
      </c>
    </row>
    <row r="24" spans="1:7" ht="12.75">
      <c r="A24" s="2"/>
      <c r="B24" s="2"/>
      <c r="C24" s="2" t="s">
        <v>80</v>
      </c>
      <c r="D24" s="2"/>
      <c r="E24" s="2"/>
      <c r="F24" s="2"/>
      <c r="G24" s="4">
        <f>'[1]Mc - CF'!C24</f>
        <v>3816</v>
      </c>
    </row>
    <row r="25" spans="1:7" ht="12.75">
      <c r="A25" s="2"/>
      <c r="B25" s="2"/>
      <c r="C25" s="2" t="s">
        <v>81</v>
      </c>
      <c r="D25" s="2"/>
      <c r="E25" s="2"/>
      <c r="F25" s="2"/>
      <c r="G25" s="4">
        <f>'[1]Mc - CF'!C25</f>
        <v>-7971</v>
      </c>
    </row>
    <row r="26" spans="1:7" ht="12.75">
      <c r="A26" s="2"/>
      <c r="B26" s="2"/>
      <c r="C26" s="2" t="s">
        <v>82</v>
      </c>
      <c r="D26" s="2"/>
      <c r="E26" s="2"/>
      <c r="F26" s="2"/>
      <c r="G26" s="4">
        <f>'[1]Mc - CF'!C26</f>
        <v>26195</v>
      </c>
    </row>
    <row r="27" spans="1:7" ht="12.75">
      <c r="A27" s="2"/>
      <c r="B27" s="2"/>
      <c r="C27" s="2" t="s">
        <v>83</v>
      </c>
      <c r="D27" s="2"/>
      <c r="E27" s="2"/>
      <c r="F27" s="2"/>
      <c r="G27" s="12">
        <f>'[1]Mc - CF'!C27</f>
        <v>-19604</v>
      </c>
    </row>
    <row r="28" spans="1:7" ht="12.75">
      <c r="A28" s="2"/>
      <c r="B28" s="2" t="s">
        <v>84</v>
      </c>
      <c r="C28" s="2"/>
      <c r="D28" s="2"/>
      <c r="E28" s="2"/>
      <c r="F28" s="2"/>
      <c r="G28" s="4">
        <f>SUM(G23:G27)</f>
        <v>6290</v>
      </c>
    </row>
    <row r="29" spans="1:7" ht="12.75">
      <c r="A29" s="2"/>
      <c r="B29" s="2"/>
      <c r="C29" s="2" t="s">
        <v>85</v>
      </c>
      <c r="D29" s="2"/>
      <c r="E29" s="2"/>
      <c r="F29" s="2"/>
      <c r="G29" s="4">
        <f>'[1]Mc - CF'!C30</f>
        <v>-4451</v>
      </c>
    </row>
    <row r="30" spans="1:7" ht="12.75">
      <c r="A30" s="2"/>
      <c r="B30" s="2"/>
      <c r="C30" s="2" t="s">
        <v>86</v>
      </c>
      <c r="D30" s="2"/>
      <c r="E30" s="2"/>
      <c r="F30" s="2"/>
      <c r="G30" s="12">
        <f>'[1]Mc - CF'!C31</f>
        <v>-8140</v>
      </c>
    </row>
    <row r="31" spans="1:7" ht="12.75">
      <c r="A31" s="2"/>
      <c r="B31" s="2" t="s">
        <v>87</v>
      </c>
      <c r="C31" s="2"/>
      <c r="D31" s="2"/>
      <c r="E31" s="2"/>
      <c r="F31" s="2"/>
      <c r="G31" s="5">
        <f>SUM(G28:G30)</f>
        <v>-6301</v>
      </c>
    </row>
    <row r="32" spans="1:7" ht="12.75">
      <c r="A32" s="2"/>
      <c r="B32" s="2"/>
      <c r="C32" s="2"/>
      <c r="D32" s="2"/>
      <c r="E32" s="2"/>
      <c r="F32" s="2"/>
      <c r="G32" s="2"/>
    </row>
    <row r="33" spans="1:7" ht="12.75">
      <c r="A33" s="3" t="s">
        <v>88</v>
      </c>
      <c r="B33" s="2"/>
      <c r="C33" s="2"/>
      <c r="D33" s="2"/>
      <c r="E33" s="2"/>
      <c r="F33" s="2"/>
      <c r="G33" s="2"/>
    </row>
    <row r="34" spans="1:7" ht="12.75">
      <c r="A34" s="2"/>
      <c r="B34" s="2"/>
      <c r="C34" s="2" t="s">
        <v>89</v>
      </c>
      <c r="D34" s="2"/>
      <c r="E34" s="2"/>
      <c r="F34" s="2"/>
      <c r="G34" s="4">
        <f>'[1]Mc - CF'!C36</f>
        <v>-19</v>
      </c>
    </row>
    <row r="35" spans="1:7" ht="12.75">
      <c r="A35" s="2"/>
      <c r="B35" s="2"/>
      <c r="C35" s="2" t="s">
        <v>90</v>
      </c>
      <c r="D35" s="2"/>
      <c r="E35" s="2"/>
      <c r="F35" s="2"/>
      <c r="G35" s="4">
        <f>'[1]Mc - CF'!C37</f>
        <v>-376</v>
      </c>
    </row>
    <row r="36" spans="1:7" ht="12.75">
      <c r="A36" s="2"/>
      <c r="B36" s="2"/>
      <c r="C36" s="2" t="s">
        <v>91</v>
      </c>
      <c r="D36" s="2"/>
      <c r="E36" s="2"/>
      <c r="F36" s="2"/>
      <c r="G36" s="4">
        <f>'[1]Mc - CF'!C38</f>
        <v>290</v>
      </c>
    </row>
    <row r="37" spans="1:7" ht="12.75">
      <c r="A37" s="2"/>
      <c r="B37" s="2"/>
      <c r="C37" s="2" t="s">
        <v>92</v>
      </c>
      <c r="D37" s="2"/>
      <c r="E37" s="2"/>
      <c r="F37" s="2"/>
      <c r="G37" s="4">
        <f>'[1]Mc - CF'!C39</f>
        <v>1261</v>
      </c>
    </row>
    <row r="38" spans="1:7" ht="12.75">
      <c r="A38" s="2"/>
      <c r="B38" s="2"/>
      <c r="C38" s="2" t="s">
        <v>93</v>
      </c>
      <c r="D38" s="2"/>
      <c r="E38" s="2"/>
      <c r="F38" s="2"/>
      <c r="G38" s="4">
        <f>'[1]Mc - CF'!C40</f>
        <v>-3378</v>
      </c>
    </row>
    <row r="39" spans="1:7" ht="12.75">
      <c r="A39" s="2"/>
      <c r="B39" s="2"/>
      <c r="C39" s="2" t="s">
        <v>94</v>
      </c>
      <c r="D39" s="2"/>
      <c r="E39" s="2"/>
      <c r="F39" s="2"/>
      <c r="G39" s="4">
        <f>'[1]Mc - CF'!C41</f>
        <v>731</v>
      </c>
    </row>
    <row r="40" spans="1:7" ht="12.75">
      <c r="A40" s="2"/>
      <c r="B40" s="2"/>
      <c r="C40" s="2" t="s">
        <v>95</v>
      </c>
      <c r="D40" s="2"/>
      <c r="E40" s="2"/>
      <c r="F40" s="2"/>
      <c r="G40" s="4">
        <f>'[1]Mc - CF'!C42</f>
        <v>-1411</v>
      </c>
    </row>
    <row r="41" spans="1:7" ht="12.75">
      <c r="A41" s="2"/>
      <c r="B41" s="2" t="s">
        <v>96</v>
      </c>
      <c r="C41" s="2"/>
      <c r="D41" s="2"/>
      <c r="E41" s="2"/>
      <c r="F41" s="2"/>
      <c r="G41" s="5">
        <f>SUM(G34:G40)</f>
        <v>-2902</v>
      </c>
    </row>
    <row r="42" spans="1:7" ht="12.75">
      <c r="A42" s="2"/>
      <c r="B42" s="2"/>
      <c r="C42" s="2"/>
      <c r="D42" s="2"/>
      <c r="E42" s="2"/>
      <c r="F42" s="2"/>
      <c r="G42" s="2"/>
    </row>
    <row r="43" spans="1:7" ht="12.75">
      <c r="A43" s="3" t="s">
        <v>97</v>
      </c>
      <c r="B43" s="2"/>
      <c r="C43" s="2"/>
      <c r="D43" s="2"/>
      <c r="E43" s="2"/>
      <c r="F43" s="2"/>
      <c r="G43" s="2"/>
    </row>
    <row r="44" spans="1:7" ht="12.75">
      <c r="A44" s="2"/>
      <c r="B44" s="2"/>
      <c r="C44" s="2" t="s">
        <v>98</v>
      </c>
      <c r="D44" s="2"/>
      <c r="E44" s="2"/>
      <c r="F44" s="2"/>
      <c r="G44" s="4">
        <f>'[1]Mc - CF'!C46</f>
        <v>-920</v>
      </c>
    </row>
    <row r="45" spans="1:7" ht="12.75">
      <c r="A45" s="2"/>
      <c r="B45" s="2"/>
      <c r="C45" s="2" t="s">
        <v>99</v>
      </c>
      <c r="D45" s="2"/>
      <c r="E45" s="2"/>
      <c r="F45" s="2"/>
      <c r="G45" s="4">
        <f>'[1]Mc - CF'!C47</f>
        <v>-454</v>
      </c>
    </row>
    <row r="46" spans="1:7" ht="12.75">
      <c r="A46" s="2"/>
      <c r="B46" s="2"/>
      <c r="C46" s="2" t="s">
        <v>100</v>
      </c>
      <c r="D46" s="2"/>
      <c r="E46" s="2"/>
      <c r="F46" s="2"/>
      <c r="G46" s="4">
        <f>'[1]Mc - CF'!C48</f>
        <v>2255</v>
      </c>
    </row>
    <row r="47" spans="1:7" ht="12.75">
      <c r="A47" s="2"/>
      <c r="B47" s="2"/>
      <c r="C47" s="2" t="s">
        <v>101</v>
      </c>
      <c r="D47" s="2"/>
      <c r="E47" s="2"/>
      <c r="F47" s="2"/>
      <c r="G47" s="4">
        <f>'[1]Mc - CF'!C49</f>
        <v>-699</v>
      </c>
    </row>
    <row r="48" spans="1:7" ht="12.75">
      <c r="A48" s="2"/>
      <c r="B48" s="2"/>
      <c r="C48" s="2" t="s">
        <v>102</v>
      </c>
      <c r="D48" s="2"/>
      <c r="E48" s="2"/>
      <c r="F48" s="2"/>
      <c r="G48" s="4">
        <f>'[1]Mc - CF'!C50</f>
        <v>-387</v>
      </c>
    </row>
    <row r="49" spans="1:7" ht="12.75">
      <c r="A49" s="2"/>
      <c r="B49" s="2" t="s">
        <v>103</v>
      </c>
      <c r="C49" s="2"/>
      <c r="D49" s="2"/>
      <c r="E49" s="2"/>
      <c r="F49" s="2"/>
      <c r="G49" s="5">
        <f>SUM(G44:G48)</f>
        <v>-205</v>
      </c>
    </row>
    <row r="50" spans="1:7" ht="12.75">
      <c r="A50" s="2"/>
      <c r="B50" s="2"/>
      <c r="C50" s="2"/>
      <c r="D50" s="2"/>
      <c r="E50" s="2"/>
      <c r="F50" s="2"/>
      <c r="G50" s="24"/>
    </row>
    <row r="51" spans="1:7" ht="12.75">
      <c r="A51" s="3" t="s">
        <v>104</v>
      </c>
      <c r="B51" s="2"/>
      <c r="C51" s="2"/>
      <c r="D51" s="2"/>
      <c r="E51" s="2"/>
      <c r="F51" s="2"/>
      <c r="G51" s="25">
        <f>G31+G41+G49</f>
        <v>-9408</v>
      </c>
    </row>
    <row r="52" spans="1:7" ht="12.75">
      <c r="A52" s="3" t="s">
        <v>105</v>
      </c>
      <c r="B52" s="2"/>
      <c r="C52" s="2"/>
      <c r="D52" s="2"/>
      <c r="E52" s="2"/>
      <c r="F52" s="2"/>
      <c r="G52" s="4">
        <f>'[1]Mc - CF'!C54</f>
        <v>152</v>
      </c>
    </row>
    <row r="53" spans="1:7" ht="12.75">
      <c r="A53" s="3" t="s">
        <v>106</v>
      </c>
      <c r="B53" s="2"/>
      <c r="C53" s="2"/>
      <c r="D53" s="2"/>
      <c r="E53" s="2"/>
      <c r="F53" s="2"/>
      <c r="G53" s="12">
        <f>'[1]Mc - CF'!C55</f>
        <v>-22528</v>
      </c>
    </row>
    <row r="54" spans="1:7" ht="13.5" thickBot="1">
      <c r="A54" s="3" t="s">
        <v>107</v>
      </c>
      <c r="B54" s="2"/>
      <c r="C54" s="2"/>
      <c r="D54" s="2"/>
      <c r="E54" s="2"/>
      <c r="F54" s="2"/>
      <c r="G54" s="26">
        <f>SUM(G51:G53)</f>
        <v>-31784</v>
      </c>
    </row>
    <row r="55" spans="1:7" ht="12.75">
      <c r="A55" s="2"/>
      <c r="B55" s="2"/>
      <c r="C55" s="2"/>
      <c r="D55" s="2"/>
      <c r="E55" s="2"/>
      <c r="F55" s="2"/>
      <c r="G55" s="2"/>
    </row>
    <row r="56" spans="1:7" ht="12.75">
      <c r="A56" s="2"/>
      <c r="B56" s="2"/>
      <c r="C56" s="2"/>
      <c r="D56" s="2"/>
      <c r="E56" s="2"/>
      <c r="F56" s="2"/>
      <c r="G56" s="2"/>
    </row>
    <row r="57" spans="1:7" ht="25.5" customHeight="1">
      <c r="A57" s="71" t="s">
        <v>108</v>
      </c>
      <c r="B57" s="77"/>
      <c r="C57" s="77"/>
      <c r="D57" s="77"/>
      <c r="E57" s="77"/>
      <c r="F57" s="77"/>
      <c r="G57" s="77"/>
    </row>
    <row r="58" spans="1:7" ht="12.75">
      <c r="A58" s="2"/>
      <c r="B58" s="2"/>
      <c r="C58" s="2"/>
      <c r="D58" s="2"/>
      <c r="E58" s="2"/>
      <c r="F58" s="2"/>
      <c r="G58" s="2"/>
    </row>
    <row r="59" spans="1:7" ht="25.5" customHeight="1">
      <c r="A59" s="71" t="s">
        <v>109</v>
      </c>
      <c r="B59" s="77"/>
      <c r="C59" s="77"/>
      <c r="D59" s="77"/>
      <c r="E59" s="77"/>
      <c r="F59" s="77"/>
      <c r="G59" s="77"/>
    </row>
  </sheetData>
  <mergeCells count="2">
    <mergeCell ref="A57:G57"/>
    <mergeCell ref="A59:G59"/>
  </mergeCells>
  <printOptions/>
  <pageMargins left="1.25" right="0.75" top="1" bottom="1" header="0.5" footer="0.5"/>
  <pageSetup horizontalDpi="300" verticalDpi="300" orientation="portrait" scale="8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I252"/>
  <sheetViews>
    <sheetView view="pageBreakPreview" zoomScale="75" zoomScaleNormal="75" zoomScaleSheetLayoutView="75" workbookViewId="0" topLeftCell="A1">
      <selection activeCell="B242" sqref="B242"/>
    </sheetView>
  </sheetViews>
  <sheetFormatPr defaultColWidth="9.140625" defaultRowHeight="12.75"/>
  <cols>
    <col min="1" max="1" width="5.421875" style="30" customWidth="1"/>
    <col min="2" max="2" width="46.421875" style="30" customWidth="1"/>
    <col min="3" max="3" width="12.28125" style="30" bestFit="1" customWidth="1"/>
    <col min="4" max="4" width="1.1484375" style="30" customWidth="1"/>
    <col min="5" max="5" width="15.00390625" style="30" bestFit="1" customWidth="1"/>
    <col min="6" max="6" width="1.28515625" style="30" customWidth="1"/>
    <col min="7" max="7" width="14.28125" style="30" bestFit="1" customWidth="1"/>
    <col min="8" max="8" width="1.57421875" style="30" customWidth="1"/>
    <col min="9" max="9" width="12.28125" style="30" customWidth="1"/>
    <col min="10" max="16384" width="9.140625" style="30" customWidth="1"/>
  </cols>
  <sheetData>
    <row r="1" spans="1:9" ht="12.75">
      <c r="A1" s="28"/>
      <c r="B1" s="28"/>
      <c r="C1" s="28"/>
      <c r="D1" s="29"/>
      <c r="E1" s="28"/>
      <c r="F1" s="29"/>
      <c r="G1" s="28"/>
      <c r="H1" s="29"/>
      <c r="I1" s="28"/>
    </row>
    <row r="2" spans="1:9" ht="12.75">
      <c r="A2" s="31" t="s">
        <v>110</v>
      </c>
      <c r="B2" s="28"/>
      <c r="C2" s="28"/>
      <c r="D2" s="29"/>
      <c r="E2" s="28"/>
      <c r="F2" s="29"/>
      <c r="G2" s="28"/>
      <c r="H2" s="29"/>
      <c r="I2" s="28"/>
    </row>
    <row r="3" spans="1:9" ht="12.75">
      <c r="A3" s="28"/>
      <c r="B3" s="28"/>
      <c r="C3" s="28"/>
      <c r="D3" s="29"/>
      <c r="E3" s="28"/>
      <c r="F3" s="29"/>
      <c r="G3" s="28"/>
      <c r="H3" s="29"/>
      <c r="I3" s="28"/>
    </row>
    <row r="4" spans="1:9" ht="12.75">
      <c r="A4" s="28"/>
      <c r="B4" s="28"/>
      <c r="C4" s="28"/>
      <c r="D4" s="29"/>
      <c r="E4" s="28"/>
      <c r="F4" s="29"/>
      <c r="G4" s="28"/>
      <c r="H4" s="29"/>
      <c r="I4" s="28"/>
    </row>
    <row r="5" spans="1:9" ht="12.75">
      <c r="A5" s="28"/>
      <c r="B5" s="28"/>
      <c r="C5" s="32"/>
      <c r="D5" s="33"/>
      <c r="E5" s="32" t="s">
        <v>111</v>
      </c>
      <c r="F5" s="33"/>
      <c r="G5" s="32"/>
      <c r="H5" s="33"/>
      <c r="I5" s="32"/>
    </row>
    <row r="6" spans="1:9" ht="12.75">
      <c r="A6" s="28"/>
      <c r="B6" s="28"/>
      <c r="C6" s="32" t="s">
        <v>112</v>
      </c>
      <c r="D6" s="33"/>
      <c r="E6" s="32" t="s">
        <v>113</v>
      </c>
      <c r="F6" s="33"/>
      <c r="G6" s="32" t="s">
        <v>114</v>
      </c>
      <c r="H6" s="33"/>
      <c r="I6" s="32"/>
    </row>
    <row r="7" spans="1:9" ht="12.75">
      <c r="A7" s="28"/>
      <c r="B7" s="28"/>
      <c r="C7" s="32" t="s">
        <v>115</v>
      </c>
      <c r="D7" s="33"/>
      <c r="E7" s="32" t="s">
        <v>116</v>
      </c>
      <c r="F7" s="33"/>
      <c r="G7" s="32" t="s">
        <v>117</v>
      </c>
      <c r="H7" s="33"/>
      <c r="I7" s="32" t="s">
        <v>118</v>
      </c>
    </row>
    <row r="8" spans="1:9" ht="12.75">
      <c r="A8" s="28"/>
      <c r="B8" s="28"/>
      <c r="C8" s="32" t="s">
        <v>7</v>
      </c>
      <c r="D8" s="33"/>
      <c r="E8" s="32" t="s">
        <v>7</v>
      </c>
      <c r="F8" s="33"/>
      <c r="G8" s="32" t="s">
        <v>7</v>
      </c>
      <c r="H8" s="33"/>
      <c r="I8" s="32" t="s">
        <v>7</v>
      </c>
    </row>
    <row r="9" spans="1:9" ht="12.75">
      <c r="A9" s="28"/>
      <c r="B9" s="28"/>
      <c r="C9" s="28"/>
      <c r="D9" s="29"/>
      <c r="E9" s="28"/>
      <c r="F9" s="29"/>
      <c r="G9" s="28"/>
      <c r="H9" s="29"/>
      <c r="I9" s="28"/>
    </row>
    <row r="10" spans="1:9" ht="12.75">
      <c r="A10" s="28" t="s">
        <v>119</v>
      </c>
      <c r="B10" s="28"/>
      <c r="C10" s="34">
        <f>'[1]KLSE - BS'!E43</f>
        <v>392683</v>
      </c>
      <c r="D10" s="35"/>
      <c r="E10" s="34">
        <f>'[1]KLSE - BS'!E44</f>
        <v>227775</v>
      </c>
      <c r="F10" s="35"/>
      <c r="G10" s="34">
        <f>'[1]KLSE - BS'!E45</f>
        <v>-850000</v>
      </c>
      <c r="H10" s="35"/>
      <c r="I10" s="34">
        <f>SUM(C10:G10)</f>
        <v>-229542</v>
      </c>
    </row>
    <row r="11" spans="1:9" ht="12.75">
      <c r="A11" s="28" t="s">
        <v>120</v>
      </c>
      <c r="B11" s="28"/>
      <c r="C11" s="34">
        <v>0</v>
      </c>
      <c r="D11" s="35"/>
      <c r="E11" s="34">
        <v>9303</v>
      </c>
      <c r="F11" s="35"/>
      <c r="G11" s="34">
        <v>0</v>
      </c>
      <c r="H11" s="35"/>
      <c r="I11" s="34">
        <f>SUM(C11:G11)</f>
        <v>9303</v>
      </c>
    </row>
    <row r="12" spans="1:9" ht="12.75">
      <c r="A12" s="28" t="s">
        <v>121</v>
      </c>
      <c r="B12" s="28"/>
      <c r="C12" s="34">
        <v>0</v>
      </c>
      <c r="D12" s="35"/>
      <c r="E12" s="34">
        <v>0</v>
      </c>
      <c r="F12" s="35"/>
      <c r="G12" s="34">
        <f>'[1]KLSE - PL'!G36</f>
        <v>-45978.58845995708</v>
      </c>
      <c r="H12" s="35"/>
      <c r="I12" s="34">
        <f>SUM(C12:G12)</f>
        <v>-45978.58845995708</v>
      </c>
    </row>
    <row r="13" spans="1:9" ht="12.75">
      <c r="A13" s="28" t="s">
        <v>122</v>
      </c>
      <c r="B13" s="28"/>
      <c r="C13" s="34">
        <v>0</v>
      </c>
      <c r="D13" s="35"/>
      <c r="E13" s="34">
        <v>0</v>
      </c>
      <c r="F13" s="35"/>
      <c r="G13" s="34">
        <v>0</v>
      </c>
      <c r="H13" s="35"/>
      <c r="I13" s="34">
        <f>SUM(C13:G13)</f>
        <v>0</v>
      </c>
    </row>
    <row r="14" spans="1:9" ht="13.5" thickBot="1">
      <c r="A14" s="28" t="s">
        <v>123</v>
      </c>
      <c r="B14" s="28"/>
      <c r="C14" s="36">
        <f>SUM(C10:C13)</f>
        <v>392683</v>
      </c>
      <c r="D14" s="35"/>
      <c r="E14" s="36">
        <f>SUM(E10:E13)</f>
        <v>237078</v>
      </c>
      <c r="F14" s="35"/>
      <c r="G14" s="36">
        <f>SUM(G10:G13)</f>
        <v>-895978.588459957</v>
      </c>
      <c r="H14" s="35"/>
      <c r="I14" s="36">
        <f>SUM(I10:I13)</f>
        <v>-266217.5884599571</v>
      </c>
    </row>
    <row r="15" spans="1:9" ht="12.75">
      <c r="A15" s="28"/>
      <c r="B15" s="28"/>
      <c r="C15" s="28"/>
      <c r="D15" s="29"/>
      <c r="E15" s="28"/>
      <c r="F15" s="29"/>
      <c r="G15" s="28"/>
      <c r="H15" s="29"/>
      <c r="I15" s="28"/>
    </row>
    <row r="16" spans="1:9" ht="12.75">
      <c r="A16" s="28"/>
      <c r="B16" s="28"/>
      <c r="C16" s="28"/>
      <c r="D16" s="29"/>
      <c r="E16" s="28"/>
      <c r="F16" s="29"/>
      <c r="G16" s="28"/>
      <c r="H16" s="29"/>
      <c r="I16" s="28"/>
    </row>
    <row r="17" spans="1:9" ht="27.75" customHeight="1">
      <c r="A17" s="78" t="s">
        <v>108</v>
      </c>
      <c r="B17" s="78"/>
      <c r="C17" s="78"/>
      <c r="D17" s="78"/>
      <c r="E17" s="78"/>
      <c r="F17" s="78"/>
      <c r="G17" s="78"/>
      <c r="H17" s="78"/>
      <c r="I17" s="78"/>
    </row>
    <row r="18" spans="1:9" ht="12.75">
      <c r="A18" s="28"/>
      <c r="B18" s="28"/>
      <c r="C18" s="28"/>
      <c r="D18" s="29"/>
      <c r="E18" s="28"/>
      <c r="F18" s="29"/>
      <c r="G18" s="28"/>
      <c r="H18" s="29"/>
      <c r="I18" s="28"/>
    </row>
    <row r="19" spans="1:9" ht="26.25" customHeight="1">
      <c r="A19" s="78" t="s">
        <v>124</v>
      </c>
      <c r="B19" s="78"/>
      <c r="C19" s="78"/>
      <c r="D19" s="78"/>
      <c r="E19" s="78"/>
      <c r="F19" s="78"/>
      <c r="G19" s="78"/>
      <c r="H19" s="78"/>
      <c r="I19" s="78"/>
    </row>
    <row r="20" spans="1:9" ht="12.75">
      <c r="A20" s="28"/>
      <c r="B20" s="28"/>
      <c r="C20" s="28"/>
      <c r="D20" s="29"/>
      <c r="E20" s="28"/>
      <c r="F20" s="29"/>
      <c r="G20" s="28"/>
      <c r="H20" s="29"/>
      <c r="I20" s="28"/>
    </row>
    <row r="21" spans="1:9" ht="12.75">
      <c r="A21" s="28"/>
      <c r="B21" s="28"/>
      <c r="C21" s="28"/>
      <c r="D21" s="29"/>
      <c r="E21" s="28"/>
      <c r="F21" s="29"/>
      <c r="G21" s="28"/>
      <c r="H21" s="29"/>
      <c r="I21" s="28"/>
    </row>
    <row r="22" spans="1:9" ht="12.75">
      <c r="A22" s="38" t="s">
        <v>125</v>
      </c>
      <c r="B22" s="28"/>
      <c r="C22" s="28"/>
      <c r="D22" s="29"/>
      <c r="E22" s="28"/>
      <c r="F22" s="29"/>
      <c r="G22" s="28"/>
      <c r="H22" s="29"/>
      <c r="I22" s="28"/>
    </row>
    <row r="23" spans="1:9" ht="12.75">
      <c r="A23" s="28"/>
      <c r="B23" s="28"/>
      <c r="C23" s="28"/>
      <c r="D23" s="29"/>
      <c r="E23" s="28"/>
      <c r="F23" s="29"/>
      <c r="G23" s="28"/>
      <c r="H23" s="29"/>
      <c r="I23" s="28"/>
    </row>
    <row r="24" spans="1:9" ht="12.75">
      <c r="A24" s="31" t="s">
        <v>126</v>
      </c>
      <c r="B24" s="31" t="s">
        <v>127</v>
      </c>
      <c r="C24" s="28"/>
      <c r="D24" s="29"/>
      <c r="E24" s="28"/>
      <c r="F24" s="29"/>
      <c r="G24" s="28"/>
      <c r="H24" s="29"/>
      <c r="I24" s="28"/>
    </row>
    <row r="25" spans="1:9" ht="44.25" customHeight="1">
      <c r="A25" s="28"/>
      <c r="B25" s="79" t="s">
        <v>269</v>
      </c>
      <c r="C25" s="79"/>
      <c r="D25" s="79"/>
      <c r="E25" s="79"/>
      <c r="F25" s="79"/>
      <c r="G25" s="79"/>
      <c r="H25" s="79"/>
      <c r="I25" s="79"/>
    </row>
    <row r="26" spans="1:9" ht="12.75">
      <c r="A26" s="28"/>
      <c r="B26" s="28"/>
      <c r="C26" s="28"/>
      <c r="D26" s="29"/>
      <c r="E26" s="28"/>
      <c r="F26" s="29"/>
      <c r="G26" s="28"/>
      <c r="H26" s="29"/>
      <c r="I26" s="28"/>
    </row>
    <row r="27" spans="1:9" ht="25.5" customHeight="1">
      <c r="A27" s="28"/>
      <c r="B27" s="78" t="s">
        <v>128</v>
      </c>
      <c r="C27" s="78"/>
      <c r="D27" s="78"/>
      <c r="E27" s="78"/>
      <c r="F27" s="78"/>
      <c r="G27" s="78"/>
      <c r="H27" s="78"/>
      <c r="I27" s="78"/>
    </row>
    <row r="28" spans="1:9" ht="12.75">
      <c r="A28" s="28"/>
      <c r="B28" s="28"/>
      <c r="C28" s="28"/>
      <c r="D28" s="29"/>
      <c r="E28" s="28"/>
      <c r="F28" s="29"/>
      <c r="G28" s="28"/>
      <c r="H28" s="29"/>
      <c r="I28" s="28"/>
    </row>
    <row r="29" spans="1:9" ht="12.75">
      <c r="A29" s="28"/>
      <c r="B29" s="28"/>
      <c r="C29" s="28"/>
      <c r="D29" s="29"/>
      <c r="E29" s="28"/>
      <c r="F29" s="29"/>
      <c r="G29" s="28"/>
      <c r="H29" s="29"/>
      <c r="I29" s="28"/>
    </row>
    <row r="30" spans="1:9" ht="12.75">
      <c r="A30" s="31" t="s">
        <v>129</v>
      </c>
      <c r="B30" s="31" t="s">
        <v>130</v>
      </c>
      <c r="C30" s="28"/>
      <c r="D30" s="29"/>
      <c r="E30" s="28"/>
      <c r="F30" s="29"/>
      <c r="G30" s="28"/>
      <c r="H30" s="29"/>
      <c r="I30" s="28"/>
    </row>
    <row r="31" spans="1:9" ht="12.75">
      <c r="A31" s="28"/>
      <c r="B31" s="78" t="s">
        <v>131</v>
      </c>
      <c r="C31" s="78"/>
      <c r="D31" s="78"/>
      <c r="E31" s="78"/>
      <c r="F31" s="78"/>
      <c r="G31" s="78"/>
      <c r="H31" s="78"/>
      <c r="I31" s="78"/>
    </row>
    <row r="32" spans="1:9" ht="12.75">
      <c r="A32" s="28"/>
      <c r="B32" s="28"/>
      <c r="C32" s="28"/>
      <c r="D32" s="29"/>
      <c r="E32" s="28"/>
      <c r="F32" s="29"/>
      <c r="G32" s="28"/>
      <c r="H32" s="29"/>
      <c r="I32" s="28"/>
    </row>
    <row r="33" spans="1:9" ht="12.75">
      <c r="A33" s="28"/>
      <c r="B33" s="28"/>
      <c r="C33" s="28"/>
      <c r="D33" s="29"/>
      <c r="E33" s="28"/>
      <c r="F33" s="29"/>
      <c r="G33" s="28"/>
      <c r="H33" s="29"/>
      <c r="I33" s="28"/>
    </row>
    <row r="34" spans="1:9" ht="12.75">
      <c r="A34" s="31" t="s">
        <v>132</v>
      </c>
      <c r="B34" s="31" t="s">
        <v>133</v>
      </c>
      <c r="C34" s="28"/>
      <c r="D34" s="29"/>
      <c r="E34" s="28"/>
      <c r="F34" s="29"/>
      <c r="G34" s="28"/>
      <c r="H34" s="29"/>
      <c r="I34" s="28"/>
    </row>
    <row r="35" spans="1:9" ht="12.75">
      <c r="A35" s="28"/>
      <c r="B35" s="28" t="s">
        <v>134</v>
      </c>
      <c r="C35" s="28"/>
      <c r="D35" s="29"/>
      <c r="E35" s="28"/>
      <c r="F35" s="29"/>
      <c r="G35" s="28"/>
      <c r="H35" s="29"/>
      <c r="I35" s="28"/>
    </row>
    <row r="36" spans="1:9" ht="12.75">
      <c r="A36" s="28"/>
      <c r="B36" s="28"/>
      <c r="C36" s="28"/>
      <c r="D36" s="29"/>
      <c r="E36" s="28"/>
      <c r="F36" s="29"/>
      <c r="G36" s="28"/>
      <c r="H36" s="29"/>
      <c r="I36" s="28"/>
    </row>
    <row r="37" spans="1:9" ht="12.75">
      <c r="A37" s="28"/>
      <c r="B37" s="28"/>
      <c r="C37" s="28"/>
      <c r="D37" s="29"/>
      <c r="E37" s="28"/>
      <c r="F37" s="29"/>
      <c r="G37" s="28"/>
      <c r="H37" s="29"/>
      <c r="I37" s="28"/>
    </row>
    <row r="38" spans="1:9" ht="30" customHeight="1">
      <c r="A38" s="68" t="s">
        <v>135</v>
      </c>
      <c r="B38" s="80" t="s">
        <v>136</v>
      </c>
      <c r="C38" s="79"/>
      <c r="D38" s="79"/>
      <c r="E38" s="79"/>
      <c r="F38" s="79"/>
      <c r="G38" s="79"/>
      <c r="H38" s="79"/>
      <c r="I38" s="79"/>
    </row>
    <row r="39" spans="1:9" ht="24" customHeight="1">
      <c r="A39" s="28"/>
      <c r="B39" s="78" t="s">
        <v>137</v>
      </c>
      <c r="C39" s="78"/>
      <c r="D39" s="78"/>
      <c r="E39" s="78"/>
      <c r="F39" s="78"/>
      <c r="G39" s="78"/>
      <c r="H39" s="78"/>
      <c r="I39" s="78"/>
    </row>
    <row r="40" spans="1:9" ht="12.75">
      <c r="A40" s="28"/>
      <c r="B40" s="28"/>
      <c r="C40" s="28"/>
      <c r="D40" s="29"/>
      <c r="E40" s="28"/>
      <c r="F40" s="29"/>
      <c r="G40" s="28"/>
      <c r="H40" s="29"/>
      <c r="I40" s="28"/>
    </row>
    <row r="41" spans="1:9" ht="12.75">
      <c r="A41" s="28"/>
      <c r="B41" s="28"/>
      <c r="C41" s="28"/>
      <c r="D41" s="29"/>
      <c r="E41" s="28"/>
      <c r="F41" s="29"/>
      <c r="G41" s="28"/>
      <c r="H41" s="29"/>
      <c r="I41" s="28"/>
    </row>
    <row r="42" spans="1:9" ht="38.25" customHeight="1">
      <c r="A42" s="39" t="s">
        <v>138</v>
      </c>
      <c r="B42" s="80" t="s">
        <v>139</v>
      </c>
      <c r="C42" s="79"/>
      <c r="D42" s="79"/>
      <c r="E42" s="79"/>
      <c r="F42" s="79"/>
      <c r="G42" s="79"/>
      <c r="H42" s="79"/>
      <c r="I42" s="79"/>
    </row>
    <row r="43" spans="1:9" ht="16.5" customHeight="1">
      <c r="A43" s="28"/>
      <c r="B43" s="78" t="s">
        <v>140</v>
      </c>
      <c r="C43" s="78"/>
      <c r="D43" s="78"/>
      <c r="E43" s="78"/>
      <c r="F43" s="78"/>
      <c r="G43" s="78"/>
      <c r="H43" s="78"/>
      <c r="I43" s="78"/>
    </row>
    <row r="44" spans="1:9" ht="12.75">
      <c r="A44" s="28"/>
      <c r="B44" s="28" t="s">
        <v>63</v>
      </c>
      <c r="C44" s="28"/>
      <c r="D44" s="29"/>
      <c r="E44" s="28"/>
      <c r="F44" s="29"/>
      <c r="G44" s="28"/>
      <c r="H44" s="29"/>
      <c r="I44" s="28"/>
    </row>
    <row r="45" spans="1:9" ht="12.75">
      <c r="A45" s="28"/>
      <c r="B45" s="28"/>
      <c r="C45" s="28"/>
      <c r="D45" s="29"/>
      <c r="E45" s="28"/>
      <c r="F45" s="29"/>
      <c r="G45" s="28"/>
      <c r="H45" s="29"/>
      <c r="I45" s="28"/>
    </row>
    <row r="46" spans="1:9" ht="12.75">
      <c r="A46" s="31" t="s">
        <v>141</v>
      </c>
      <c r="B46" s="31" t="s">
        <v>142</v>
      </c>
      <c r="C46" s="28"/>
      <c r="D46" s="29"/>
      <c r="E46" s="28"/>
      <c r="F46" s="29"/>
      <c r="G46" s="28"/>
      <c r="H46" s="29"/>
      <c r="I46" s="28"/>
    </row>
    <row r="47" spans="1:9" ht="12.75">
      <c r="A47" s="28"/>
      <c r="B47" s="78" t="s">
        <v>143</v>
      </c>
      <c r="C47" s="78"/>
      <c r="D47" s="78"/>
      <c r="E47" s="78"/>
      <c r="F47" s="78"/>
      <c r="G47" s="78"/>
      <c r="H47" s="78"/>
      <c r="I47" s="78"/>
    </row>
    <row r="48" spans="1:9" ht="12.75">
      <c r="A48" s="28"/>
      <c r="B48" s="28"/>
      <c r="C48" s="28"/>
      <c r="D48" s="29"/>
      <c r="E48" s="28"/>
      <c r="F48" s="29"/>
      <c r="G48" s="28"/>
      <c r="H48" s="29"/>
      <c r="I48" s="28"/>
    </row>
    <row r="49" spans="1:9" ht="12.75">
      <c r="A49" s="28"/>
      <c r="B49" s="28"/>
      <c r="C49" s="40" t="s">
        <v>63</v>
      </c>
      <c r="D49" s="29"/>
      <c r="E49" s="28"/>
      <c r="F49" s="29"/>
      <c r="G49" s="28"/>
      <c r="H49" s="29"/>
      <c r="I49" s="28"/>
    </row>
    <row r="50" spans="1:9" ht="12.75">
      <c r="A50" s="31" t="s">
        <v>144</v>
      </c>
      <c r="B50" s="31" t="s">
        <v>145</v>
      </c>
      <c r="C50" s="28"/>
      <c r="D50" s="29"/>
      <c r="E50" s="28"/>
      <c r="F50" s="29"/>
      <c r="G50" s="28"/>
      <c r="H50" s="29"/>
      <c r="I50" s="28"/>
    </row>
    <row r="51" spans="1:9" ht="12.75">
      <c r="A51" s="28"/>
      <c r="B51" s="28" t="s">
        <v>146</v>
      </c>
      <c r="C51" s="28"/>
      <c r="D51" s="29"/>
      <c r="E51" s="28"/>
      <c r="F51" s="29"/>
      <c r="G51" s="28"/>
      <c r="H51" s="29"/>
      <c r="I51" s="28"/>
    </row>
    <row r="52" spans="1:9" ht="12.75">
      <c r="A52" s="28"/>
      <c r="B52" s="28"/>
      <c r="C52" s="28"/>
      <c r="D52" s="29"/>
      <c r="E52" s="28"/>
      <c r="F52" s="29"/>
      <c r="G52" s="28"/>
      <c r="H52" s="29"/>
      <c r="I52" s="28"/>
    </row>
    <row r="53" spans="1:9" ht="12.75">
      <c r="A53" s="28"/>
      <c r="B53" s="28"/>
      <c r="C53" s="28"/>
      <c r="D53" s="29"/>
      <c r="E53" s="28"/>
      <c r="F53" s="29"/>
      <c r="G53" s="28"/>
      <c r="H53" s="29"/>
      <c r="I53" s="28"/>
    </row>
    <row r="54" spans="1:9" ht="12.75">
      <c r="A54" s="31" t="s">
        <v>147</v>
      </c>
      <c r="B54" s="41" t="s">
        <v>148</v>
      </c>
      <c r="C54" s="28"/>
      <c r="D54" s="29"/>
      <c r="E54" s="28"/>
      <c r="F54" s="29"/>
      <c r="G54" s="28"/>
      <c r="H54" s="29"/>
      <c r="I54" s="28"/>
    </row>
    <row r="55" spans="1:9" ht="12.75">
      <c r="A55" s="28"/>
      <c r="B55" s="28" t="s">
        <v>149</v>
      </c>
      <c r="C55" s="28"/>
      <c r="D55" s="29"/>
      <c r="E55" s="28"/>
      <c r="F55" s="29"/>
      <c r="G55" s="28"/>
      <c r="H55" s="29"/>
      <c r="I55" s="28"/>
    </row>
    <row r="56" spans="1:9" ht="12.75">
      <c r="A56" s="28"/>
      <c r="B56" s="28"/>
      <c r="C56" s="28"/>
      <c r="D56" s="29"/>
      <c r="E56" s="28"/>
      <c r="F56" s="29"/>
      <c r="G56" s="28"/>
      <c r="H56" s="29"/>
      <c r="I56" s="28"/>
    </row>
    <row r="57" spans="1:9" ht="12.75">
      <c r="A57" s="28"/>
      <c r="B57" s="28"/>
      <c r="C57" s="42"/>
      <c r="D57" s="29"/>
      <c r="E57" s="42"/>
      <c r="F57" s="29"/>
      <c r="G57" s="32"/>
      <c r="H57" s="29"/>
      <c r="I57" s="32" t="s">
        <v>150</v>
      </c>
    </row>
    <row r="58" spans="1:9" ht="12.75">
      <c r="A58" s="28"/>
      <c r="B58" s="28"/>
      <c r="C58" s="43"/>
      <c r="D58" s="44"/>
      <c r="E58" s="45" t="s">
        <v>49</v>
      </c>
      <c r="F58" s="44"/>
      <c r="G58" s="45"/>
      <c r="H58" s="29"/>
      <c r="I58" s="32" t="s">
        <v>151</v>
      </c>
    </row>
    <row r="59" spans="1:9" ht="12.75">
      <c r="A59" s="28"/>
      <c r="B59" s="28"/>
      <c r="C59" s="32" t="s">
        <v>152</v>
      </c>
      <c r="D59" s="29"/>
      <c r="E59" s="32" t="s">
        <v>153</v>
      </c>
      <c r="F59" s="29"/>
      <c r="G59" s="32" t="s">
        <v>118</v>
      </c>
      <c r="H59" s="29"/>
      <c r="I59" s="32" t="s">
        <v>154</v>
      </c>
    </row>
    <row r="60" spans="1:9" ht="12.75">
      <c r="A60" s="28"/>
      <c r="B60" s="28"/>
      <c r="C60" s="32" t="s">
        <v>7</v>
      </c>
      <c r="D60" s="29"/>
      <c r="E60" s="32" t="s">
        <v>7</v>
      </c>
      <c r="F60" s="29"/>
      <c r="G60" s="32" t="s">
        <v>7</v>
      </c>
      <c r="H60" s="29"/>
      <c r="I60" s="32" t="s">
        <v>7</v>
      </c>
    </row>
    <row r="61" spans="1:9" ht="12.75">
      <c r="A61" s="28"/>
      <c r="B61" s="28"/>
      <c r="C61" s="28"/>
      <c r="D61" s="29"/>
      <c r="E61" s="28"/>
      <c r="F61" s="29"/>
      <c r="G61" s="28"/>
      <c r="H61" s="29"/>
      <c r="I61" s="28"/>
    </row>
    <row r="62" spans="1:9" ht="12.75">
      <c r="A62" s="28"/>
      <c r="B62" s="46" t="s">
        <v>155</v>
      </c>
      <c r="C62" s="28"/>
      <c r="D62" s="29"/>
      <c r="E62" s="28"/>
      <c r="F62" s="29"/>
      <c r="G62" s="28"/>
      <c r="H62" s="29"/>
      <c r="I62" s="28"/>
    </row>
    <row r="63" spans="1:9" ht="12.75">
      <c r="A63" s="28"/>
      <c r="B63" s="28"/>
      <c r="C63" s="28"/>
      <c r="D63" s="29"/>
      <c r="E63" s="28"/>
      <c r="F63" s="29"/>
      <c r="G63" s="28"/>
      <c r="H63" s="29"/>
      <c r="I63" s="28"/>
    </row>
    <row r="64" spans="1:9" ht="12.75">
      <c r="A64" s="28"/>
      <c r="B64" s="28" t="s">
        <v>156</v>
      </c>
      <c r="C64" s="34">
        <f>'[1]EXCO -R'!I14</f>
        <v>3212</v>
      </c>
      <c r="D64" s="35"/>
      <c r="E64" s="34">
        <v>0</v>
      </c>
      <c r="F64" s="35"/>
      <c r="G64" s="34">
        <f>SUM(C64:E64)</f>
        <v>3212</v>
      </c>
      <c r="H64" s="35"/>
      <c r="I64" s="34">
        <f>'[1]EXCO - PBT'!I12</f>
        <v>-765.45</v>
      </c>
    </row>
    <row r="65" spans="1:9" ht="12.75">
      <c r="A65" s="28"/>
      <c r="B65" s="28" t="s">
        <v>157</v>
      </c>
      <c r="C65" s="34">
        <f>'[1]EXCO -R'!I26</f>
        <v>29248.276</v>
      </c>
      <c r="D65" s="35"/>
      <c r="E65" s="34">
        <v>0</v>
      </c>
      <c r="F65" s="35"/>
      <c r="G65" s="34">
        <f>SUM(C65:E65)</f>
        <v>29248.276</v>
      </c>
      <c r="H65" s="35"/>
      <c r="I65" s="34">
        <f>'[1]EXCO - PBT'!I24</f>
        <v>9616.597</v>
      </c>
    </row>
    <row r="66" spans="1:9" ht="12.75">
      <c r="A66" s="28"/>
      <c r="B66" s="28" t="s">
        <v>158</v>
      </c>
      <c r="C66" s="34">
        <f>'[1]EXCO -R'!I31</f>
        <v>115164.68912878605</v>
      </c>
      <c r="D66" s="35"/>
      <c r="E66" s="34">
        <v>0</v>
      </c>
      <c r="F66" s="35"/>
      <c r="G66" s="34">
        <f>SUM(C66:E66)</f>
        <v>115164.68912878605</v>
      </c>
      <c r="H66" s="35"/>
      <c r="I66" s="47">
        <f>'[1]EXCO - PBT'!I28</f>
        <v>-6993.384324926173</v>
      </c>
    </row>
    <row r="67" spans="1:9" ht="12.75">
      <c r="A67" s="28"/>
      <c r="B67" s="28" t="s">
        <v>159</v>
      </c>
      <c r="C67" s="34">
        <f>'[1]EXCO -R'!I35</f>
        <v>34156</v>
      </c>
      <c r="D67" s="35"/>
      <c r="E67" s="34">
        <v>0</v>
      </c>
      <c r="F67" s="35"/>
      <c r="G67" s="34">
        <f>SUM(C67:E67)</f>
        <v>34156</v>
      </c>
      <c r="H67" s="35"/>
      <c r="I67" s="47">
        <f>'[1]EXCO - PBT'!I31</f>
        <v>-19596.43</v>
      </c>
    </row>
    <row r="68" spans="1:9" ht="12.75">
      <c r="A68" s="28"/>
      <c r="B68" s="28" t="s">
        <v>160</v>
      </c>
      <c r="C68" s="48">
        <f>'[1]EXCO -R'!I41</f>
        <v>3187.305551499895</v>
      </c>
      <c r="D68" s="35"/>
      <c r="E68" s="49">
        <f>'[1]EXCO -R'!I60</f>
        <v>16.274</v>
      </c>
      <c r="F68" s="35"/>
      <c r="G68" s="48">
        <f>SUM(C68:E68)-1</f>
        <v>3202.579551499895</v>
      </c>
      <c r="H68" s="35"/>
      <c r="I68" s="48">
        <f>'[1]EXCO - PBT'!I37-1</f>
        <v>-36510.72575010891</v>
      </c>
    </row>
    <row r="69" spans="1:9" ht="12.75">
      <c r="A69" s="28"/>
      <c r="B69" s="28"/>
      <c r="C69" s="50">
        <f>SUM(C64:C68)</f>
        <v>184968.27068028593</v>
      </c>
      <c r="D69" s="35"/>
      <c r="E69" s="50">
        <f>SUM(E64:E68)</f>
        <v>16.274</v>
      </c>
      <c r="F69" s="35"/>
      <c r="G69" s="34">
        <f>SUM(G64:G68)</f>
        <v>184983.54468028594</v>
      </c>
      <c r="H69" s="35"/>
      <c r="I69" s="47">
        <f>SUM(I64:I68)+1</f>
        <v>-54248.393075035085</v>
      </c>
    </row>
    <row r="70" spans="1:9" ht="12.75">
      <c r="A70" s="28"/>
      <c r="B70" s="28"/>
      <c r="C70" s="34"/>
      <c r="D70" s="35"/>
      <c r="E70" s="34"/>
      <c r="F70" s="35"/>
      <c r="G70" s="34"/>
      <c r="H70" s="35"/>
      <c r="I70" s="34"/>
    </row>
    <row r="71" spans="1:9" ht="12.75">
      <c r="A71" s="28"/>
      <c r="B71" s="28" t="s">
        <v>161</v>
      </c>
      <c r="C71" s="34"/>
      <c r="D71" s="35"/>
      <c r="E71" s="34"/>
      <c r="F71" s="35"/>
      <c r="G71" s="34">
        <f>-E69</f>
        <v>-16.274</v>
      </c>
      <c r="H71" s="35"/>
      <c r="I71" s="34">
        <v>0</v>
      </c>
    </row>
    <row r="72" spans="1:9" ht="12.75">
      <c r="A72" s="28"/>
      <c r="B72" s="28"/>
      <c r="C72" s="34"/>
      <c r="D72" s="35"/>
      <c r="E72" s="34"/>
      <c r="F72" s="35"/>
      <c r="G72" s="49"/>
      <c r="H72" s="35"/>
      <c r="I72" s="49"/>
    </row>
    <row r="73" spans="1:9" ht="13.5" thickBot="1">
      <c r="A73" s="28"/>
      <c r="B73" s="28"/>
      <c r="C73" s="34"/>
      <c r="D73" s="35"/>
      <c r="E73" s="34"/>
      <c r="F73" s="35"/>
      <c r="G73" s="51">
        <f>SUM(G69:G72)+1</f>
        <v>184968.27068028593</v>
      </c>
      <c r="H73" s="35"/>
      <c r="I73" s="36">
        <f>SUM(I69:I72)</f>
        <v>-54248.393075035085</v>
      </c>
    </row>
    <row r="74" spans="1:9" ht="12.75">
      <c r="A74" s="28"/>
      <c r="B74" s="28"/>
      <c r="C74" s="28"/>
      <c r="D74" s="29"/>
      <c r="E74" s="28"/>
      <c r="F74" s="29"/>
      <c r="G74" s="28"/>
      <c r="H74" s="29"/>
      <c r="I74" s="28"/>
    </row>
    <row r="75" spans="1:9" ht="12.75">
      <c r="A75" s="28"/>
      <c r="B75" s="28"/>
      <c r="C75" s="28"/>
      <c r="D75" s="29"/>
      <c r="E75" s="28"/>
      <c r="F75" s="29"/>
      <c r="G75" s="28"/>
      <c r="H75" s="29"/>
      <c r="I75" s="28"/>
    </row>
    <row r="76" spans="1:9" ht="12.75">
      <c r="A76" s="31" t="s">
        <v>162</v>
      </c>
      <c r="B76" s="31" t="s">
        <v>163</v>
      </c>
      <c r="C76" s="28"/>
      <c r="D76" s="29"/>
      <c r="E76" s="28"/>
      <c r="F76" s="29"/>
      <c r="G76" s="28"/>
      <c r="H76" s="29"/>
      <c r="I76" s="28"/>
    </row>
    <row r="77" spans="1:9" ht="25.5" customHeight="1">
      <c r="A77" s="28"/>
      <c r="B77" s="78" t="s">
        <v>164</v>
      </c>
      <c r="C77" s="78"/>
      <c r="D77" s="78"/>
      <c r="E77" s="78"/>
      <c r="F77" s="78"/>
      <c r="G77" s="78"/>
      <c r="H77" s="78"/>
      <c r="I77" s="78"/>
    </row>
    <row r="78" spans="1:9" ht="12.75">
      <c r="A78" s="28"/>
      <c r="B78" s="28"/>
      <c r="C78" s="28"/>
      <c r="D78" s="29"/>
      <c r="E78" s="28"/>
      <c r="F78" s="29"/>
      <c r="G78" s="28"/>
      <c r="H78" s="29"/>
      <c r="I78" s="28"/>
    </row>
    <row r="79" spans="1:9" ht="12.75">
      <c r="A79" s="28"/>
      <c r="B79" s="28"/>
      <c r="C79" s="28"/>
      <c r="D79" s="29"/>
      <c r="E79" s="28"/>
      <c r="F79" s="29"/>
      <c r="G79" s="28"/>
      <c r="H79" s="29"/>
      <c r="I79" s="28"/>
    </row>
    <row r="80" spans="1:9" ht="12.75">
      <c r="A80" s="31" t="s">
        <v>165</v>
      </c>
      <c r="B80" s="31" t="s">
        <v>263</v>
      </c>
      <c r="C80" s="28"/>
      <c r="D80" s="29"/>
      <c r="E80" s="28"/>
      <c r="F80" s="29"/>
      <c r="G80" s="28"/>
      <c r="H80" s="29"/>
      <c r="I80" s="28"/>
    </row>
    <row r="81" spans="1:9" ht="26.25" customHeight="1">
      <c r="A81" s="28"/>
      <c r="B81" s="78" t="s">
        <v>166</v>
      </c>
      <c r="C81" s="78"/>
      <c r="D81" s="78"/>
      <c r="E81" s="78"/>
      <c r="F81" s="78"/>
      <c r="G81" s="78"/>
      <c r="H81" s="78"/>
      <c r="I81" s="78"/>
    </row>
    <row r="82" spans="1:9" ht="12.75">
      <c r="A82" s="28"/>
      <c r="B82" s="28"/>
      <c r="C82" s="28"/>
      <c r="D82" s="29"/>
      <c r="E82" s="28"/>
      <c r="F82" s="29"/>
      <c r="G82" s="28"/>
      <c r="H82" s="29"/>
      <c r="I82" s="28"/>
    </row>
    <row r="83" spans="1:9" ht="12.75">
      <c r="A83" s="28"/>
      <c r="B83" s="28"/>
      <c r="C83" s="28"/>
      <c r="D83" s="29"/>
      <c r="E83" s="28"/>
      <c r="F83" s="29"/>
      <c r="G83" s="28"/>
      <c r="H83" s="29"/>
      <c r="I83" s="28"/>
    </row>
    <row r="84" spans="1:9" ht="12.75">
      <c r="A84" s="31" t="s">
        <v>167</v>
      </c>
      <c r="B84" s="31" t="s">
        <v>168</v>
      </c>
      <c r="C84" s="28"/>
      <c r="D84" s="29"/>
      <c r="E84" s="28"/>
      <c r="F84" s="29"/>
      <c r="G84" s="28"/>
      <c r="H84" s="29"/>
      <c r="I84" s="28"/>
    </row>
    <row r="85" spans="1:9" ht="12.75">
      <c r="A85" s="28"/>
      <c r="B85" s="28" t="s">
        <v>169</v>
      </c>
      <c r="C85" s="28"/>
      <c r="D85" s="29"/>
      <c r="E85" s="28"/>
      <c r="F85" s="29"/>
      <c r="G85" s="28"/>
      <c r="H85" s="29"/>
      <c r="I85" s="28"/>
    </row>
    <row r="86" spans="1:9" ht="12.75">
      <c r="A86" s="28"/>
      <c r="B86" s="28"/>
      <c r="C86" s="28"/>
      <c r="D86" s="29"/>
      <c r="E86" s="28"/>
      <c r="F86" s="29"/>
      <c r="G86" s="28"/>
      <c r="H86" s="29"/>
      <c r="I86" s="28"/>
    </row>
    <row r="87" spans="1:9" ht="12.75">
      <c r="A87" s="28"/>
      <c r="B87" s="28"/>
      <c r="C87" s="28"/>
      <c r="D87" s="29"/>
      <c r="E87" s="28"/>
      <c r="F87" s="29"/>
      <c r="G87" s="28"/>
      <c r="H87" s="29"/>
      <c r="I87" s="28"/>
    </row>
    <row r="88" spans="1:9" ht="12.75">
      <c r="A88" s="31" t="s">
        <v>170</v>
      </c>
      <c r="B88" s="31" t="s">
        <v>171</v>
      </c>
      <c r="C88" s="28"/>
      <c r="D88" s="29"/>
      <c r="E88" s="28"/>
      <c r="F88" s="29"/>
      <c r="G88" s="28"/>
      <c r="H88" s="29"/>
      <c r="I88" s="28"/>
    </row>
    <row r="89" spans="1:9" ht="12.75">
      <c r="A89" s="28"/>
      <c r="B89" s="28" t="s">
        <v>172</v>
      </c>
      <c r="C89" s="28"/>
      <c r="D89" s="29"/>
      <c r="E89" s="28"/>
      <c r="F89" s="29"/>
      <c r="G89" s="28"/>
      <c r="H89" s="29"/>
      <c r="I89" s="28"/>
    </row>
    <row r="90" spans="1:9" ht="12.75">
      <c r="A90" s="28"/>
      <c r="B90" s="28"/>
      <c r="C90" s="28"/>
      <c r="D90" s="29"/>
      <c r="E90" s="28"/>
      <c r="F90" s="29"/>
      <c r="G90" s="28"/>
      <c r="H90" s="29"/>
      <c r="I90" s="28"/>
    </row>
    <row r="91" spans="1:9" ht="12.75">
      <c r="A91" s="28"/>
      <c r="B91" s="28"/>
      <c r="C91" s="32" t="s">
        <v>7</v>
      </c>
      <c r="D91" s="29"/>
      <c r="E91" s="28"/>
      <c r="F91" s="29"/>
      <c r="G91" s="28"/>
      <c r="H91" s="29"/>
      <c r="I91" s="28"/>
    </row>
    <row r="92" spans="1:9" ht="12.75">
      <c r="A92" s="28"/>
      <c r="B92" s="28"/>
      <c r="C92" s="28"/>
      <c r="D92" s="29"/>
      <c r="E92" s="28"/>
      <c r="F92" s="29"/>
      <c r="G92" s="28"/>
      <c r="H92" s="29"/>
      <c r="I92" s="28"/>
    </row>
    <row r="93" spans="1:9" ht="12.75">
      <c r="A93" s="28"/>
      <c r="B93" s="28" t="s">
        <v>173</v>
      </c>
      <c r="C93" s="34">
        <f>+'[1]Mc - CL1'!O23</f>
        <v>6377</v>
      </c>
      <c r="D93" s="29"/>
      <c r="E93" s="28"/>
      <c r="F93" s="29"/>
      <c r="G93" s="28"/>
      <c r="H93" s="29"/>
      <c r="I93" s="28"/>
    </row>
    <row r="94" spans="1:9" ht="12.75">
      <c r="A94" s="28"/>
      <c r="B94" s="28" t="s">
        <v>174</v>
      </c>
      <c r="C94" s="49">
        <f>+'[1]Mc - CL1'!O35</f>
        <v>5212</v>
      </c>
      <c r="D94" s="29"/>
      <c r="E94" s="28"/>
      <c r="F94" s="29"/>
      <c r="G94" s="28"/>
      <c r="H94" s="29"/>
      <c r="I94" s="28"/>
    </row>
    <row r="95" spans="1:9" ht="13.5" thickBot="1">
      <c r="A95" s="28"/>
      <c r="B95" s="28"/>
      <c r="C95" s="52">
        <f>SUM(C93:C94)</f>
        <v>11589</v>
      </c>
      <c r="D95" s="29"/>
      <c r="E95" s="28"/>
      <c r="F95" s="29"/>
      <c r="G95" s="28"/>
      <c r="H95" s="29"/>
      <c r="I95" s="28"/>
    </row>
    <row r="96" spans="1:9" ht="12.75">
      <c r="A96" s="28"/>
      <c r="B96" s="28"/>
      <c r="C96" s="28"/>
      <c r="D96" s="29"/>
      <c r="E96" s="28"/>
      <c r="F96" s="29"/>
      <c r="G96" s="28"/>
      <c r="H96" s="29"/>
      <c r="I96" s="28"/>
    </row>
    <row r="97" spans="1:9" ht="12.75">
      <c r="A97" s="28"/>
      <c r="B97" s="28"/>
      <c r="C97" s="40" t="s">
        <v>63</v>
      </c>
      <c r="D97" s="29"/>
      <c r="E97" s="28"/>
      <c r="F97" s="29"/>
      <c r="G97" s="28"/>
      <c r="H97" s="29"/>
      <c r="I97" s="28"/>
    </row>
    <row r="98" spans="1:9" ht="12.75">
      <c r="A98" s="31" t="s">
        <v>175</v>
      </c>
      <c r="B98" s="31" t="s">
        <v>176</v>
      </c>
      <c r="C98" s="28"/>
      <c r="D98" s="29"/>
      <c r="E98" s="28"/>
      <c r="F98" s="29"/>
      <c r="G98" s="28"/>
      <c r="H98" s="29"/>
      <c r="I98" s="28"/>
    </row>
    <row r="99" spans="1:9" ht="12.75">
      <c r="A99" s="28"/>
      <c r="B99" s="28" t="s">
        <v>177</v>
      </c>
      <c r="C99" s="28"/>
      <c r="D99" s="29"/>
      <c r="E99" s="28"/>
      <c r="F99" s="29"/>
      <c r="G99" s="28"/>
      <c r="H99" s="29"/>
      <c r="I99" s="28"/>
    </row>
    <row r="100" spans="1:9" ht="12.75">
      <c r="A100" s="28"/>
      <c r="B100" s="28"/>
      <c r="C100" s="28"/>
      <c r="D100" s="29"/>
      <c r="E100" s="28"/>
      <c r="F100" s="29"/>
      <c r="G100" s="28"/>
      <c r="H100" s="29"/>
      <c r="I100" s="28"/>
    </row>
    <row r="101" spans="1:9" ht="12.75">
      <c r="A101" s="28"/>
      <c r="B101" s="28"/>
      <c r="C101" s="32" t="s">
        <v>7</v>
      </c>
      <c r="D101" s="29"/>
      <c r="E101" s="28"/>
      <c r="F101" s="29"/>
      <c r="G101" s="28"/>
      <c r="H101" s="29"/>
      <c r="I101" s="28"/>
    </row>
    <row r="102" spans="1:9" ht="12.75">
      <c r="A102" s="28"/>
      <c r="B102" s="28"/>
      <c r="C102" s="28"/>
      <c r="D102" s="29"/>
      <c r="E102" s="28"/>
      <c r="F102" s="29"/>
      <c r="G102" s="28"/>
      <c r="H102" s="29"/>
      <c r="I102" s="28"/>
    </row>
    <row r="103" spans="1:9" ht="12.75">
      <c r="A103" s="28"/>
      <c r="B103" s="28" t="s">
        <v>178</v>
      </c>
      <c r="C103" s="28"/>
      <c r="D103" s="29"/>
      <c r="E103" s="28"/>
      <c r="F103" s="29"/>
      <c r="G103" s="28"/>
      <c r="H103" s="29"/>
      <c r="I103" s="28"/>
    </row>
    <row r="104" spans="1:9" ht="12.75">
      <c r="A104" s="28"/>
      <c r="B104" s="28" t="s">
        <v>179</v>
      </c>
      <c r="C104" s="34">
        <f>'[1]Mc - N'!U12</f>
        <v>200177.24</v>
      </c>
      <c r="D104" s="29"/>
      <c r="E104" s="28"/>
      <c r="F104" s="29"/>
      <c r="G104" s="28"/>
      <c r="H104" s="29"/>
      <c r="I104" s="28"/>
    </row>
    <row r="105" spans="1:9" ht="12.75">
      <c r="A105" s="28"/>
      <c r="B105" s="28" t="s">
        <v>180</v>
      </c>
      <c r="C105" s="34">
        <f>'[1]Mc - N'!U13</f>
        <v>2726.5714285714284</v>
      </c>
      <c r="D105" s="29"/>
      <c r="E105" s="28"/>
      <c r="F105" s="29"/>
      <c r="G105" s="28"/>
      <c r="H105" s="29"/>
      <c r="I105" s="28"/>
    </row>
    <row r="106" spans="1:9" ht="12.75">
      <c r="A106" s="28"/>
      <c r="B106" s="28"/>
      <c r="C106" s="34"/>
      <c r="D106" s="29"/>
      <c r="E106" s="28"/>
      <c r="F106" s="29"/>
      <c r="G106" s="28"/>
      <c r="H106" s="29"/>
      <c r="I106" s="28"/>
    </row>
    <row r="107" spans="1:9" ht="12.75">
      <c r="A107" s="28"/>
      <c r="B107" s="28" t="s">
        <v>181</v>
      </c>
      <c r="C107" s="34"/>
      <c r="D107" s="29"/>
      <c r="E107" s="28"/>
      <c r="F107" s="29"/>
      <c r="G107" s="28"/>
      <c r="H107" s="29"/>
      <c r="I107" s="28"/>
    </row>
    <row r="108" spans="1:9" ht="12.75">
      <c r="A108" s="28"/>
      <c r="B108" s="28" t="s">
        <v>180</v>
      </c>
      <c r="C108" s="34">
        <f>'[1]Mc - N'!U16</f>
        <v>59.52380952380952</v>
      </c>
      <c r="D108" s="29"/>
      <c r="E108" s="28"/>
      <c r="F108" s="29"/>
      <c r="G108" s="28"/>
      <c r="H108" s="29"/>
      <c r="I108" s="28"/>
    </row>
    <row r="109" spans="1:9" ht="12.75">
      <c r="A109" s="28"/>
      <c r="B109" s="28"/>
      <c r="C109" s="49"/>
      <c r="D109" s="29"/>
      <c r="E109" s="28"/>
      <c r="F109" s="29"/>
      <c r="G109" s="28"/>
      <c r="H109" s="29"/>
      <c r="I109" s="28"/>
    </row>
    <row r="110" spans="1:9" ht="13.5" thickBot="1">
      <c r="A110" s="28"/>
      <c r="B110" s="28"/>
      <c r="C110" s="53">
        <f>SUM(C104:C109)+1</f>
        <v>202964.33523809523</v>
      </c>
      <c r="D110" s="29"/>
      <c r="E110" s="28"/>
      <c r="F110" s="29"/>
      <c r="G110" s="28"/>
      <c r="H110" s="29"/>
      <c r="I110" s="28"/>
    </row>
    <row r="111" spans="1:9" ht="12.75">
      <c r="A111" s="28"/>
      <c r="B111" s="28"/>
      <c r="C111" s="28"/>
      <c r="D111" s="29"/>
      <c r="E111" s="28"/>
      <c r="F111" s="29"/>
      <c r="G111" s="28"/>
      <c r="H111" s="29"/>
      <c r="I111" s="28"/>
    </row>
    <row r="112" spans="1:9" ht="12.75">
      <c r="A112" s="28"/>
      <c r="B112" s="28"/>
      <c r="C112" s="28"/>
      <c r="D112" s="29"/>
      <c r="E112" s="28"/>
      <c r="F112" s="29"/>
      <c r="G112" s="28"/>
      <c r="H112" s="29"/>
      <c r="I112" s="28"/>
    </row>
    <row r="113" spans="1:9" ht="12.75">
      <c r="A113" s="31" t="s">
        <v>182</v>
      </c>
      <c r="B113" s="41" t="s">
        <v>183</v>
      </c>
      <c r="C113" s="28"/>
      <c r="D113" s="29"/>
      <c r="E113" s="28"/>
      <c r="F113" s="29"/>
      <c r="G113" s="28"/>
      <c r="H113" s="29"/>
      <c r="I113" s="28"/>
    </row>
    <row r="114" spans="1:9" ht="41.25" customHeight="1">
      <c r="A114" s="28"/>
      <c r="B114" s="78" t="s">
        <v>184</v>
      </c>
      <c r="C114" s="81"/>
      <c r="D114" s="81"/>
      <c r="E114" s="81"/>
      <c r="F114" s="81"/>
      <c r="G114" s="81"/>
      <c r="H114" s="81"/>
      <c r="I114" s="81"/>
    </row>
    <row r="115" spans="1:9" ht="12.75">
      <c r="A115" s="28"/>
      <c r="B115" s="28"/>
      <c r="C115" s="28"/>
      <c r="D115" s="29"/>
      <c r="E115" s="28"/>
      <c r="F115" s="29"/>
      <c r="G115" s="28"/>
      <c r="H115" s="29"/>
      <c r="I115" s="28"/>
    </row>
    <row r="116" spans="1:9" ht="26.25" customHeight="1">
      <c r="A116" s="28"/>
      <c r="B116" s="78" t="s">
        <v>185</v>
      </c>
      <c r="C116" s="81"/>
      <c r="D116" s="81"/>
      <c r="E116" s="81"/>
      <c r="F116" s="81"/>
      <c r="G116" s="81"/>
      <c r="H116" s="81"/>
      <c r="I116" s="81"/>
    </row>
    <row r="117" spans="1:9" ht="12.75">
      <c r="A117" s="28"/>
      <c r="B117" s="28"/>
      <c r="C117" s="28"/>
      <c r="D117" s="29"/>
      <c r="E117" s="28"/>
      <c r="F117" s="29"/>
      <c r="G117" s="28"/>
      <c r="H117" s="29"/>
      <c r="I117" s="28"/>
    </row>
    <row r="118" spans="1:9" ht="12.75">
      <c r="A118" s="28"/>
      <c r="B118" s="28"/>
      <c r="C118" s="28"/>
      <c r="D118" s="29"/>
      <c r="E118" s="28"/>
      <c r="F118" s="29"/>
      <c r="G118" s="28"/>
      <c r="H118" s="29"/>
      <c r="I118" s="28"/>
    </row>
    <row r="119" spans="1:9" ht="12.75">
      <c r="A119" s="31" t="s">
        <v>186</v>
      </c>
      <c r="B119" s="41" t="s">
        <v>187</v>
      </c>
      <c r="C119" s="28"/>
      <c r="D119" s="29"/>
      <c r="E119" s="28"/>
      <c r="F119" s="29"/>
      <c r="G119" s="28"/>
      <c r="H119" s="29"/>
      <c r="I119" s="28"/>
    </row>
    <row r="120" spans="1:9" ht="24" customHeight="1">
      <c r="A120" s="54"/>
      <c r="B120" s="78" t="s">
        <v>188</v>
      </c>
      <c r="C120" s="81"/>
      <c r="D120" s="81"/>
      <c r="E120" s="81"/>
      <c r="F120" s="81"/>
      <c r="G120" s="81"/>
      <c r="H120" s="81"/>
      <c r="I120" s="81"/>
    </row>
    <row r="121" spans="1:9" ht="12.75">
      <c r="A121" s="54"/>
      <c r="B121" s="55"/>
      <c r="C121" s="27"/>
      <c r="D121" s="27"/>
      <c r="E121" s="27" t="s">
        <v>63</v>
      </c>
      <c r="F121" s="27"/>
      <c r="G121" s="27"/>
      <c r="H121" s="27"/>
      <c r="I121" s="27"/>
    </row>
    <row r="122" spans="1:9" ht="12.75">
      <c r="A122" s="28"/>
      <c r="B122" s="28"/>
      <c r="C122" s="28"/>
      <c r="D122" s="29"/>
      <c r="E122" s="28"/>
      <c r="F122" s="29"/>
      <c r="G122" s="28"/>
      <c r="H122" s="29"/>
      <c r="I122" s="28"/>
    </row>
    <row r="123" spans="1:9" ht="12.75">
      <c r="A123" s="31" t="s">
        <v>189</v>
      </c>
      <c r="B123" s="31" t="s">
        <v>190</v>
      </c>
      <c r="C123" s="28"/>
      <c r="D123" s="29"/>
      <c r="E123" s="28"/>
      <c r="F123" s="29"/>
      <c r="G123" s="28"/>
      <c r="H123" s="29"/>
      <c r="I123" s="28"/>
    </row>
    <row r="124" spans="1:9" ht="24" customHeight="1">
      <c r="A124" s="28"/>
      <c r="B124" s="78" t="s">
        <v>191</v>
      </c>
      <c r="C124" s="78"/>
      <c r="D124" s="78"/>
      <c r="E124" s="78"/>
      <c r="F124" s="78"/>
      <c r="G124" s="78"/>
      <c r="H124" s="78"/>
      <c r="I124" s="78"/>
    </row>
    <row r="125" spans="1:9" ht="12.75">
      <c r="A125" s="28"/>
      <c r="B125" s="28"/>
      <c r="C125" s="28"/>
      <c r="D125" s="29"/>
      <c r="E125" s="28"/>
      <c r="F125" s="29"/>
      <c r="G125" s="28"/>
      <c r="H125" s="29"/>
      <c r="I125" s="28"/>
    </row>
    <row r="126" spans="1:9" ht="12.75">
      <c r="A126" s="28"/>
      <c r="B126" s="28"/>
      <c r="C126" s="28"/>
      <c r="D126" s="29"/>
      <c r="E126" s="28"/>
      <c r="F126" s="29"/>
      <c r="G126" s="28"/>
      <c r="H126" s="29"/>
      <c r="I126" s="28"/>
    </row>
    <row r="127" spans="1:9" ht="12.75">
      <c r="A127" s="31" t="s">
        <v>192</v>
      </c>
      <c r="B127" s="31" t="s">
        <v>193</v>
      </c>
      <c r="C127" s="28"/>
      <c r="D127" s="29"/>
      <c r="E127" s="28"/>
      <c r="F127" s="29"/>
      <c r="G127" s="28"/>
      <c r="H127" s="29"/>
      <c r="I127" s="28"/>
    </row>
    <row r="128" spans="1:9" ht="12.75">
      <c r="A128" s="28"/>
      <c r="B128" s="28" t="s">
        <v>194</v>
      </c>
      <c r="C128" s="28"/>
      <c r="D128" s="29"/>
      <c r="E128" s="28"/>
      <c r="F128" s="29"/>
      <c r="G128" s="28"/>
      <c r="H128" s="29"/>
      <c r="I128" s="28"/>
    </row>
    <row r="129" spans="1:9" ht="12.75">
      <c r="A129" s="28"/>
      <c r="B129" s="28"/>
      <c r="C129" s="28"/>
      <c r="D129" s="29"/>
      <c r="E129" s="28"/>
      <c r="F129" s="29"/>
      <c r="G129" s="28"/>
      <c r="H129" s="29"/>
      <c r="I129" s="28"/>
    </row>
    <row r="130" spans="1:9" ht="12.75">
      <c r="A130" s="28"/>
      <c r="B130" s="28"/>
      <c r="C130" s="28"/>
      <c r="D130" s="29"/>
      <c r="E130" s="28"/>
      <c r="F130" s="29"/>
      <c r="G130" s="28"/>
      <c r="H130" s="29"/>
      <c r="I130" s="28"/>
    </row>
    <row r="131" spans="1:9" ht="12.75">
      <c r="A131" s="31" t="s">
        <v>195</v>
      </c>
      <c r="B131" s="31" t="s">
        <v>26</v>
      </c>
      <c r="C131" s="28"/>
      <c r="D131" s="29"/>
      <c r="E131" s="28"/>
      <c r="F131" s="29"/>
      <c r="G131" s="28"/>
      <c r="H131" s="29"/>
      <c r="I131" s="28"/>
    </row>
    <row r="132" spans="1:9" ht="12.75">
      <c r="A132" s="28"/>
      <c r="B132" s="28"/>
      <c r="C132" s="28"/>
      <c r="D132" s="29"/>
      <c r="E132" s="32" t="s">
        <v>196</v>
      </c>
      <c r="F132" s="29"/>
      <c r="G132" s="28"/>
      <c r="H132" s="29"/>
      <c r="I132" s="28"/>
    </row>
    <row r="133" spans="1:9" ht="12.75">
      <c r="A133" s="28"/>
      <c r="B133" s="28"/>
      <c r="C133" s="32" t="s">
        <v>196</v>
      </c>
      <c r="D133" s="29"/>
      <c r="E133" s="32" t="s">
        <v>197</v>
      </c>
      <c r="F133" s="29"/>
      <c r="G133" s="28"/>
      <c r="H133" s="29"/>
      <c r="I133" s="28"/>
    </row>
    <row r="134" spans="1:9" ht="12.75">
      <c r="A134" s="28"/>
      <c r="B134" s="28"/>
      <c r="C134" s="32" t="s">
        <v>44</v>
      </c>
      <c r="D134" s="29"/>
      <c r="E134" s="32" t="s">
        <v>198</v>
      </c>
      <c r="F134" s="29"/>
      <c r="G134" s="28"/>
      <c r="H134" s="29"/>
      <c r="I134" s="28"/>
    </row>
    <row r="135" spans="1:9" ht="12.75">
      <c r="A135" s="28"/>
      <c r="B135" s="28"/>
      <c r="C135" s="32" t="s">
        <v>47</v>
      </c>
      <c r="D135" s="29"/>
      <c r="E135" s="32" t="s">
        <v>47</v>
      </c>
      <c r="F135" s="29"/>
      <c r="G135" s="28"/>
      <c r="H135" s="29"/>
      <c r="I135" s="28"/>
    </row>
    <row r="136" spans="1:9" ht="12.75">
      <c r="A136" s="28"/>
      <c r="B136" s="28"/>
      <c r="C136" s="32" t="s">
        <v>7</v>
      </c>
      <c r="D136" s="29"/>
      <c r="E136" s="32" t="s">
        <v>7</v>
      </c>
      <c r="F136" s="29"/>
      <c r="G136" s="28"/>
      <c r="H136" s="29"/>
      <c r="I136" s="28"/>
    </row>
    <row r="137" spans="1:9" ht="12.75">
      <c r="A137" s="28"/>
      <c r="B137" s="28"/>
      <c r="C137" s="28"/>
      <c r="D137" s="29"/>
      <c r="E137" s="28"/>
      <c r="F137" s="29"/>
      <c r="G137" s="28"/>
      <c r="H137" s="29"/>
      <c r="I137" s="28"/>
    </row>
    <row r="138" spans="1:9" ht="12.75">
      <c r="A138" s="28"/>
      <c r="B138" s="28" t="s">
        <v>199</v>
      </c>
      <c r="C138" s="47">
        <f>E138-583</f>
        <v>65.81664162269442</v>
      </c>
      <c r="D138" s="29"/>
      <c r="E138" s="34">
        <f>-'[1]Mc - N'!U23</f>
        <v>648.8166416226944</v>
      </c>
      <c r="F138" s="29"/>
      <c r="G138" s="28"/>
      <c r="H138" s="29"/>
      <c r="I138" s="28"/>
    </row>
    <row r="139" spans="1:9" ht="12.75">
      <c r="A139" s="28"/>
      <c r="B139" s="28" t="s">
        <v>200</v>
      </c>
      <c r="C139" s="49">
        <v>0</v>
      </c>
      <c r="D139" s="29"/>
      <c r="E139" s="49">
        <v>0</v>
      </c>
      <c r="F139" s="29"/>
      <c r="G139" s="28"/>
      <c r="H139" s="29"/>
      <c r="I139" s="28"/>
    </row>
    <row r="140" spans="1:9" ht="12.75">
      <c r="A140" s="28"/>
      <c r="B140" s="28"/>
      <c r="C140" s="34">
        <f>SUM(C138:C139)</f>
        <v>65.81664162269442</v>
      </c>
      <c r="D140" s="29"/>
      <c r="E140" s="34">
        <f>SUM(E138:E139)</f>
        <v>648.8166416226944</v>
      </c>
      <c r="F140" s="29"/>
      <c r="G140" s="28"/>
      <c r="H140" s="29"/>
      <c r="I140" s="28"/>
    </row>
    <row r="141" spans="1:9" ht="12.75">
      <c r="A141" s="28"/>
      <c r="B141" s="28" t="s">
        <v>201</v>
      </c>
      <c r="C141" s="49">
        <f>E141-0</f>
        <v>94</v>
      </c>
      <c r="D141" s="29"/>
      <c r="E141" s="49">
        <f>-'[1]Mc - N'!U27</f>
        <v>94</v>
      </c>
      <c r="F141" s="29"/>
      <c r="G141" s="28"/>
      <c r="H141" s="29"/>
      <c r="I141" s="28"/>
    </row>
    <row r="142" spans="1:9" ht="13.5" thickBot="1">
      <c r="A142" s="28"/>
      <c r="B142" s="28"/>
      <c r="C142" s="36">
        <f>SUM(C140:C141)</f>
        <v>159.81664162269442</v>
      </c>
      <c r="D142" s="29"/>
      <c r="E142" s="36">
        <f>SUM(E140:E141)</f>
        <v>742.8166416226944</v>
      </c>
      <c r="F142" s="29"/>
      <c r="G142" s="28"/>
      <c r="H142" s="29"/>
      <c r="I142" s="28"/>
    </row>
    <row r="143" spans="1:9" ht="12.75">
      <c r="A143" s="28"/>
      <c r="B143" s="28"/>
      <c r="C143" s="28"/>
      <c r="D143" s="29"/>
      <c r="E143" s="28"/>
      <c r="F143" s="29"/>
      <c r="G143" s="28"/>
      <c r="H143" s="29"/>
      <c r="I143" s="28"/>
    </row>
    <row r="144" spans="1:9" ht="25.5" customHeight="1">
      <c r="A144" s="28"/>
      <c r="B144" s="78" t="s">
        <v>202</v>
      </c>
      <c r="C144" s="78"/>
      <c r="D144" s="84"/>
      <c r="E144" s="78"/>
      <c r="F144" s="84"/>
      <c r="G144" s="78"/>
      <c r="H144" s="84"/>
      <c r="I144" s="78"/>
    </row>
    <row r="145" spans="1:9" ht="12.75">
      <c r="A145" s="28"/>
      <c r="B145" s="28"/>
      <c r="C145" s="28"/>
      <c r="D145" s="29"/>
      <c r="E145" s="28"/>
      <c r="F145" s="29"/>
      <c r="G145" s="28"/>
      <c r="H145" s="29"/>
      <c r="I145" s="28"/>
    </row>
    <row r="146" spans="1:9" ht="12.75">
      <c r="A146" s="28"/>
      <c r="B146" s="28"/>
      <c r="C146" s="28"/>
      <c r="D146" s="29"/>
      <c r="E146" s="28"/>
      <c r="F146" s="29"/>
      <c r="G146" s="28"/>
      <c r="H146" s="29"/>
      <c r="I146" s="28"/>
    </row>
    <row r="147" spans="1:9" ht="12.75">
      <c r="A147" s="31" t="s">
        <v>203</v>
      </c>
      <c r="B147" s="31" t="s">
        <v>204</v>
      </c>
      <c r="C147" s="28"/>
      <c r="D147" s="29"/>
      <c r="E147" s="28"/>
      <c r="F147" s="29"/>
      <c r="G147" s="28"/>
      <c r="H147" s="29"/>
      <c r="I147" s="28"/>
    </row>
    <row r="148" spans="1:9" ht="12.75">
      <c r="A148" s="28"/>
      <c r="B148" s="78" t="s">
        <v>205</v>
      </c>
      <c r="C148" s="78"/>
      <c r="D148" s="78"/>
      <c r="E148" s="78"/>
      <c r="F148" s="78"/>
      <c r="G148" s="78"/>
      <c r="H148" s="78"/>
      <c r="I148" s="78"/>
    </row>
    <row r="149" spans="1:9" ht="12.75">
      <c r="A149" s="28"/>
      <c r="B149" s="28"/>
      <c r="C149" s="40" t="s">
        <v>63</v>
      </c>
      <c r="D149" s="29"/>
      <c r="E149" s="28"/>
      <c r="F149" s="29"/>
      <c r="G149" s="28"/>
      <c r="H149" s="29"/>
      <c r="I149" s="28"/>
    </row>
    <row r="150" spans="1:9" ht="12.75">
      <c r="A150" s="28"/>
      <c r="B150" s="28"/>
      <c r="C150" s="28"/>
      <c r="D150" s="29"/>
      <c r="E150" s="28"/>
      <c r="F150" s="29"/>
      <c r="G150" s="28"/>
      <c r="H150" s="29"/>
      <c r="I150" s="28"/>
    </row>
    <row r="151" spans="1:9" ht="12.75">
      <c r="A151" s="31" t="s">
        <v>206</v>
      </c>
      <c r="B151" s="31" t="s">
        <v>207</v>
      </c>
      <c r="C151" s="28"/>
      <c r="D151" s="29"/>
      <c r="E151" s="28"/>
      <c r="F151" s="29"/>
      <c r="G151" s="28"/>
      <c r="H151" s="29"/>
      <c r="I151" s="28"/>
    </row>
    <row r="152" spans="1:9" ht="12.75">
      <c r="A152" s="28"/>
      <c r="B152" s="28" t="s">
        <v>208</v>
      </c>
      <c r="C152" s="28"/>
      <c r="D152" s="29"/>
      <c r="E152" s="28"/>
      <c r="F152" s="29"/>
      <c r="G152" s="28"/>
      <c r="H152" s="29"/>
      <c r="I152" s="28"/>
    </row>
    <row r="153" spans="1:9" ht="12.75">
      <c r="A153" s="28"/>
      <c r="B153" s="28"/>
      <c r="C153" s="28"/>
      <c r="D153" s="29"/>
      <c r="E153" s="28"/>
      <c r="F153" s="29"/>
      <c r="G153" s="28"/>
      <c r="H153" s="29"/>
      <c r="I153" s="28"/>
    </row>
    <row r="154" spans="1:9" ht="12.75">
      <c r="A154" s="28"/>
      <c r="B154" s="28"/>
      <c r="C154" s="28"/>
      <c r="D154" s="29"/>
      <c r="E154" s="32" t="s">
        <v>196</v>
      </c>
      <c r="F154" s="29"/>
      <c r="G154" s="28"/>
      <c r="H154" s="29"/>
      <c r="I154" s="28"/>
    </row>
    <row r="155" spans="1:9" ht="12.75">
      <c r="A155" s="28"/>
      <c r="B155" s="28"/>
      <c r="C155" s="32" t="s">
        <v>41</v>
      </c>
      <c r="D155" s="29"/>
      <c r="E155" s="32" t="s">
        <v>197</v>
      </c>
      <c r="F155" s="29"/>
      <c r="G155" s="28"/>
      <c r="H155" s="29"/>
      <c r="I155" s="28"/>
    </row>
    <row r="156" spans="1:9" ht="12.75">
      <c r="A156" s="28"/>
      <c r="B156" s="28"/>
      <c r="C156" s="32" t="s">
        <v>44</v>
      </c>
      <c r="D156" s="29"/>
      <c r="E156" s="32" t="s">
        <v>198</v>
      </c>
      <c r="F156" s="29"/>
      <c r="G156" s="28"/>
      <c r="H156" s="29"/>
      <c r="I156" s="28"/>
    </row>
    <row r="157" spans="1:9" ht="12.75">
      <c r="A157" s="28"/>
      <c r="B157" s="28"/>
      <c r="C157" s="32" t="s">
        <v>47</v>
      </c>
      <c r="D157" s="29"/>
      <c r="E157" s="32" t="s">
        <v>47</v>
      </c>
      <c r="F157" s="29"/>
      <c r="G157" s="28"/>
      <c r="H157" s="29"/>
      <c r="I157" s="28"/>
    </row>
    <row r="158" spans="1:9" ht="12.75">
      <c r="A158" s="28"/>
      <c r="B158" s="28"/>
      <c r="C158" s="32" t="s">
        <v>7</v>
      </c>
      <c r="D158" s="29"/>
      <c r="E158" s="32" t="s">
        <v>7</v>
      </c>
      <c r="F158" s="29"/>
      <c r="G158" s="28"/>
      <c r="H158" s="29"/>
      <c r="I158" s="28"/>
    </row>
    <row r="159" spans="1:9" ht="12.75">
      <c r="A159" s="28"/>
      <c r="B159" s="28"/>
      <c r="C159" s="28"/>
      <c r="D159" s="29"/>
      <c r="E159" s="28"/>
      <c r="F159" s="29"/>
      <c r="G159" s="28"/>
      <c r="H159" s="29"/>
      <c r="I159" s="28"/>
    </row>
    <row r="160" spans="1:9" ht="12.75">
      <c r="A160" s="28"/>
      <c r="B160" s="28" t="s">
        <v>209</v>
      </c>
      <c r="C160" s="28"/>
      <c r="D160" s="29"/>
      <c r="E160" s="28"/>
      <c r="F160" s="29"/>
      <c r="G160" s="28"/>
      <c r="H160" s="29"/>
      <c r="I160" s="28"/>
    </row>
    <row r="161" spans="1:9" ht="12.75">
      <c r="A161" s="28"/>
      <c r="B161" s="56" t="s">
        <v>210</v>
      </c>
      <c r="C161" s="34">
        <v>0</v>
      </c>
      <c r="D161" s="29"/>
      <c r="E161" s="34">
        <v>0</v>
      </c>
      <c r="F161" s="29"/>
      <c r="G161" s="28"/>
      <c r="H161" s="29"/>
      <c r="I161" s="28"/>
    </row>
    <row r="162" spans="1:9" ht="12.75">
      <c r="A162" s="28"/>
      <c r="B162" s="56" t="s">
        <v>211</v>
      </c>
      <c r="C162" s="34">
        <v>0</v>
      </c>
      <c r="D162" s="29"/>
      <c r="E162" s="34">
        <v>0</v>
      </c>
      <c r="F162" s="29"/>
      <c r="G162" s="28"/>
      <c r="H162" s="29"/>
      <c r="I162" s="28"/>
    </row>
    <row r="163" spans="1:9" ht="12.75">
      <c r="A163" s="28"/>
      <c r="B163" s="56" t="s">
        <v>212</v>
      </c>
      <c r="C163" s="34">
        <v>0</v>
      </c>
      <c r="D163" s="29"/>
      <c r="E163" s="34">
        <v>0</v>
      </c>
      <c r="F163" s="29"/>
      <c r="G163" s="28"/>
      <c r="H163" s="29"/>
      <c r="I163" s="28"/>
    </row>
    <row r="164" spans="1:9" ht="12.75">
      <c r="A164" s="28"/>
      <c r="B164" s="28"/>
      <c r="C164" s="28"/>
      <c r="D164" s="29"/>
      <c r="E164" s="28"/>
      <c r="F164" s="29"/>
      <c r="G164" s="28"/>
      <c r="H164" s="29"/>
      <c r="I164" s="28"/>
    </row>
    <row r="165" spans="1:9" ht="12.75">
      <c r="A165" s="28"/>
      <c r="B165" s="28" t="s">
        <v>213</v>
      </c>
      <c r="C165" s="28"/>
      <c r="D165" s="29"/>
      <c r="E165" s="28"/>
      <c r="F165" s="29"/>
      <c r="G165" s="28"/>
      <c r="H165" s="29"/>
      <c r="I165" s="28"/>
    </row>
    <row r="166" spans="1:9" ht="12.75">
      <c r="A166" s="28"/>
      <c r="B166" s="56" t="s">
        <v>214</v>
      </c>
      <c r="C166" s="34">
        <v>0</v>
      </c>
      <c r="D166" s="29"/>
      <c r="E166" s="34">
        <v>0</v>
      </c>
      <c r="F166" s="29"/>
      <c r="G166" s="28"/>
      <c r="H166" s="29"/>
      <c r="I166" s="28"/>
    </row>
    <row r="167" spans="1:9" ht="12.75">
      <c r="A167" s="28"/>
      <c r="B167" s="56" t="s">
        <v>215</v>
      </c>
      <c r="C167" s="34"/>
      <c r="D167" s="29"/>
      <c r="E167" s="34"/>
      <c r="F167" s="29"/>
      <c r="G167" s="28"/>
      <c r="H167" s="29"/>
      <c r="I167" s="28"/>
    </row>
    <row r="168" spans="1:9" ht="12.75">
      <c r="A168" s="28"/>
      <c r="B168" s="56" t="s">
        <v>216</v>
      </c>
      <c r="C168" s="34"/>
      <c r="D168" s="29"/>
      <c r="E168" s="34"/>
      <c r="F168" s="29"/>
      <c r="G168" s="28"/>
      <c r="H168" s="29"/>
      <c r="I168" s="28"/>
    </row>
    <row r="169" spans="1:9" ht="12.75">
      <c r="A169" s="28"/>
      <c r="B169" s="56" t="s">
        <v>217</v>
      </c>
      <c r="C169" s="34">
        <v>0</v>
      </c>
      <c r="D169" s="29"/>
      <c r="E169" s="34">
        <v>0</v>
      </c>
      <c r="F169" s="29"/>
      <c r="G169" s="28"/>
      <c r="H169" s="29"/>
      <c r="I169" s="28"/>
    </row>
    <row r="170" spans="1:9" ht="12.75">
      <c r="A170" s="28"/>
      <c r="B170" s="56" t="s">
        <v>218</v>
      </c>
      <c r="C170" s="34"/>
      <c r="D170" s="29"/>
      <c r="E170" s="34"/>
      <c r="F170" s="29"/>
      <c r="G170" s="28"/>
      <c r="H170" s="29"/>
      <c r="I170" s="28"/>
    </row>
    <row r="171" spans="1:9" ht="12.75">
      <c r="A171" s="28"/>
      <c r="B171" s="56" t="s">
        <v>219</v>
      </c>
      <c r="C171" s="34">
        <v>0</v>
      </c>
      <c r="D171" s="29"/>
      <c r="E171" s="34">
        <v>0</v>
      </c>
      <c r="F171" s="29"/>
      <c r="G171" s="28"/>
      <c r="H171" s="29"/>
      <c r="I171" s="28"/>
    </row>
    <row r="172" spans="1:9" ht="12.75">
      <c r="A172" s="28"/>
      <c r="B172" s="28"/>
      <c r="C172" s="28"/>
      <c r="D172" s="29"/>
      <c r="E172" s="28"/>
      <c r="F172" s="29"/>
      <c r="G172" s="28"/>
      <c r="H172" s="29"/>
      <c r="I172" s="28"/>
    </row>
    <row r="173" spans="1:9" ht="12.75">
      <c r="A173" s="28"/>
      <c r="B173" s="28"/>
      <c r="C173" s="28"/>
      <c r="D173" s="29"/>
      <c r="E173" s="28"/>
      <c r="F173" s="29"/>
      <c r="G173" s="28"/>
      <c r="H173" s="29"/>
      <c r="I173" s="28"/>
    </row>
    <row r="174" spans="1:9" ht="12.75">
      <c r="A174" s="31" t="s">
        <v>220</v>
      </c>
      <c r="B174" s="57" t="s">
        <v>221</v>
      </c>
      <c r="C174" s="28"/>
      <c r="D174" s="29"/>
      <c r="E174" s="28"/>
      <c r="F174" s="29"/>
      <c r="G174" s="28"/>
      <c r="H174" s="29"/>
      <c r="I174" s="28"/>
    </row>
    <row r="175" spans="1:9" ht="12.75">
      <c r="A175" s="31"/>
      <c r="B175" s="31"/>
      <c r="C175" s="28"/>
      <c r="D175" s="29"/>
      <c r="E175" s="28"/>
      <c r="F175" s="29"/>
      <c r="G175" s="28"/>
      <c r="H175" s="29"/>
      <c r="I175" s="28"/>
    </row>
    <row r="176" spans="1:9" ht="12.75">
      <c r="A176" s="31"/>
      <c r="B176" s="85" t="s">
        <v>222</v>
      </c>
      <c r="C176" s="85"/>
      <c r="D176" s="85"/>
      <c r="E176" s="85"/>
      <c r="F176" s="85"/>
      <c r="G176" s="85"/>
      <c r="H176" s="85"/>
      <c r="I176" s="85"/>
    </row>
    <row r="177" spans="1:9" ht="12.75">
      <c r="A177" s="31"/>
      <c r="B177" s="56" t="s">
        <v>223</v>
      </c>
      <c r="C177" s="56"/>
      <c r="D177" s="58"/>
      <c r="E177" s="56"/>
      <c r="F177" s="58"/>
      <c r="G177" s="56"/>
      <c r="H177" s="58"/>
      <c r="I177" s="56"/>
    </row>
    <row r="178" spans="1:9" ht="12.75">
      <c r="A178" s="31"/>
      <c r="B178" s="56" t="s">
        <v>224</v>
      </c>
      <c r="C178" s="56"/>
      <c r="D178" s="58"/>
      <c r="E178" s="56"/>
      <c r="F178" s="58"/>
      <c r="G178" s="56"/>
      <c r="H178" s="58"/>
      <c r="I178" s="56"/>
    </row>
    <row r="179" spans="1:9" ht="12.75">
      <c r="A179" s="31"/>
      <c r="B179" s="56" t="s">
        <v>225</v>
      </c>
      <c r="C179" s="56"/>
      <c r="D179" s="58"/>
      <c r="E179" s="56"/>
      <c r="F179" s="58"/>
      <c r="G179" s="56"/>
      <c r="H179" s="58"/>
      <c r="I179" s="56"/>
    </row>
    <row r="180" spans="1:9" ht="12.75">
      <c r="A180" s="31"/>
      <c r="B180" s="56"/>
      <c r="C180" s="56"/>
      <c r="D180" s="58"/>
      <c r="E180" s="56"/>
      <c r="F180" s="58"/>
      <c r="G180" s="56"/>
      <c r="H180" s="58"/>
      <c r="I180" s="56"/>
    </row>
    <row r="181" spans="1:9" ht="12.75">
      <c r="A181" s="31"/>
      <c r="B181" s="56" t="s">
        <v>226</v>
      </c>
      <c r="C181" s="56"/>
      <c r="D181" s="58"/>
      <c r="E181" s="56"/>
      <c r="F181" s="58"/>
      <c r="G181" s="56"/>
      <c r="H181" s="58"/>
      <c r="I181" s="56"/>
    </row>
    <row r="182" spans="1:9" ht="12.75">
      <c r="A182" s="31"/>
      <c r="B182" s="56" t="s">
        <v>227</v>
      </c>
      <c r="C182" s="56"/>
      <c r="D182" s="58"/>
      <c r="E182" s="56"/>
      <c r="F182" s="58"/>
      <c r="G182" s="56"/>
      <c r="H182" s="58"/>
      <c r="I182" s="56"/>
    </row>
    <row r="183" spans="1:9" ht="12.75">
      <c r="A183" s="31"/>
      <c r="B183" s="56" t="s">
        <v>228</v>
      </c>
      <c r="C183" s="56"/>
      <c r="D183" s="58"/>
      <c r="E183" s="56"/>
      <c r="F183" s="58"/>
      <c r="G183" s="56"/>
      <c r="H183" s="58"/>
      <c r="I183" s="56"/>
    </row>
    <row r="184" spans="1:9" ht="12.75">
      <c r="A184" s="31"/>
      <c r="B184" s="56" t="s">
        <v>229</v>
      </c>
      <c r="C184" s="56"/>
      <c r="D184" s="58"/>
      <c r="E184" s="56"/>
      <c r="F184" s="58"/>
      <c r="G184" s="56"/>
      <c r="H184" s="58"/>
      <c r="I184" s="56"/>
    </row>
    <row r="185" spans="1:9" ht="12.75">
      <c r="A185" s="31"/>
      <c r="B185" s="56" t="s">
        <v>264</v>
      </c>
      <c r="C185" s="56"/>
      <c r="D185" s="58"/>
      <c r="E185" s="56"/>
      <c r="F185" s="58"/>
      <c r="G185" s="56"/>
      <c r="H185" s="58"/>
      <c r="I185" s="56"/>
    </row>
    <row r="186" spans="1:9" ht="12.75">
      <c r="A186" s="31"/>
      <c r="B186" s="56" t="s">
        <v>270</v>
      </c>
      <c r="C186" s="56"/>
      <c r="D186" s="58"/>
      <c r="E186" s="56"/>
      <c r="F186" s="58"/>
      <c r="G186" s="56"/>
      <c r="H186" s="58"/>
      <c r="I186" s="56"/>
    </row>
    <row r="187" spans="1:9" ht="12.75">
      <c r="A187" s="31"/>
      <c r="B187" s="56"/>
      <c r="C187" s="56"/>
      <c r="D187" s="58"/>
      <c r="E187" s="56"/>
      <c r="F187" s="58"/>
      <c r="G187" s="56"/>
      <c r="H187" s="58"/>
      <c r="I187" s="56"/>
    </row>
    <row r="188" spans="1:9" ht="12.75">
      <c r="A188" s="31"/>
      <c r="B188" s="31"/>
      <c r="C188" s="28"/>
      <c r="D188" s="29"/>
      <c r="E188" s="28"/>
      <c r="F188" s="29"/>
      <c r="G188" s="28"/>
      <c r="H188" s="29"/>
      <c r="I188" s="28"/>
    </row>
    <row r="189" spans="1:9" ht="12.75">
      <c r="A189" s="28"/>
      <c r="B189" s="31" t="s">
        <v>230</v>
      </c>
      <c r="C189" s="28"/>
      <c r="D189" s="29"/>
      <c r="E189" s="28"/>
      <c r="F189" s="29"/>
      <c r="G189" s="28"/>
      <c r="H189" s="29"/>
      <c r="I189" s="28"/>
    </row>
    <row r="190" spans="1:9" ht="12.75">
      <c r="A190" s="28"/>
      <c r="B190" s="56" t="s">
        <v>194</v>
      </c>
      <c r="C190" s="28"/>
      <c r="D190" s="29"/>
      <c r="E190" s="28"/>
      <c r="F190" s="29"/>
      <c r="G190" s="28"/>
      <c r="H190" s="29"/>
      <c r="I190" s="28"/>
    </row>
    <row r="191" spans="1:9" ht="12.75">
      <c r="A191" s="28"/>
      <c r="B191" s="28"/>
      <c r="C191" s="28"/>
      <c r="D191" s="29"/>
      <c r="E191" s="28"/>
      <c r="F191" s="29"/>
      <c r="G191" s="28"/>
      <c r="H191" s="29"/>
      <c r="I191" s="28"/>
    </row>
    <row r="192" spans="1:9" ht="12.75">
      <c r="A192" s="28"/>
      <c r="B192" s="28"/>
      <c r="C192" s="28"/>
      <c r="D192" s="29"/>
      <c r="E192" s="28"/>
      <c r="F192" s="29"/>
      <c r="G192" s="28"/>
      <c r="H192" s="29"/>
      <c r="I192" s="28"/>
    </row>
    <row r="193" spans="1:9" ht="12.75">
      <c r="A193" s="31" t="s">
        <v>231</v>
      </c>
      <c r="B193" s="31" t="s">
        <v>232</v>
      </c>
      <c r="C193" s="28"/>
      <c r="D193" s="29"/>
      <c r="E193" s="28"/>
      <c r="F193" s="29"/>
      <c r="G193" s="28"/>
      <c r="H193" s="29"/>
      <c r="I193" s="28"/>
    </row>
    <row r="194" spans="1:9" ht="12.75">
      <c r="A194" s="28"/>
      <c r="B194" s="28" t="s">
        <v>233</v>
      </c>
      <c r="C194" s="28"/>
      <c r="D194" s="29"/>
      <c r="E194" s="28"/>
      <c r="F194" s="29"/>
      <c r="G194" s="28"/>
      <c r="H194" s="29"/>
      <c r="I194" s="28"/>
    </row>
    <row r="195" spans="1:9" ht="12.75">
      <c r="A195" s="28"/>
      <c r="B195" s="28"/>
      <c r="C195" s="28"/>
      <c r="D195" s="29"/>
      <c r="E195" s="28"/>
      <c r="F195" s="29"/>
      <c r="G195" s="28"/>
      <c r="H195" s="29"/>
      <c r="I195" s="28"/>
    </row>
    <row r="196" spans="1:9" ht="12.75">
      <c r="A196" s="28"/>
      <c r="B196" s="28"/>
      <c r="C196" s="32" t="s">
        <v>234</v>
      </c>
      <c r="D196" s="29"/>
      <c r="E196" s="28"/>
      <c r="F196" s="29"/>
      <c r="G196" s="28"/>
      <c r="H196" s="29"/>
      <c r="I196" s="28"/>
    </row>
    <row r="197" spans="1:9" ht="12.75">
      <c r="A197" s="28"/>
      <c r="B197" s="28"/>
      <c r="C197" s="32" t="s">
        <v>47</v>
      </c>
      <c r="D197" s="29"/>
      <c r="E197" s="28"/>
      <c r="F197" s="29"/>
      <c r="G197" s="28"/>
      <c r="H197" s="29"/>
      <c r="I197" s="28"/>
    </row>
    <row r="198" spans="1:9" ht="12.75">
      <c r="A198" s="28"/>
      <c r="B198" s="28"/>
      <c r="C198" s="32" t="s">
        <v>7</v>
      </c>
      <c r="D198" s="29"/>
      <c r="E198" s="28"/>
      <c r="F198" s="29"/>
      <c r="G198" s="28"/>
      <c r="H198" s="29"/>
      <c r="I198" s="28"/>
    </row>
    <row r="199" spans="1:9" ht="12.75">
      <c r="A199" s="28"/>
      <c r="B199" s="28"/>
      <c r="C199" s="28"/>
      <c r="D199" s="29"/>
      <c r="E199" s="28"/>
      <c r="F199" s="29"/>
      <c r="G199" s="28"/>
      <c r="H199" s="29"/>
      <c r="I199" s="28"/>
    </row>
    <row r="200" spans="1:9" ht="12.75">
      <c r="A200" s="28"/>
      <c r="B200" s="28" t="s">
        <v>235</v>
      </c>
      <c r="C200" s="34">
        <f>-('[1]Mc - BS'!Z68+'[1]Mc - BS'!Z69+'[1]Mc - BS'!Z70+'[1]Mc - BS'!Z71+'[1]Mc - BS'!Z72+'[1]Mc - BS'!Z73)/1000</f>
        <v>611732.0991904762</v>
      </c>
      <c r="D200" s="29"/>
      <c r="E200" s="28"/>
      <c r="F200" s="29"/>
      <c r="G200" s="28"/>
      <c r="H200" s="29"/>
      <c r="I200" s="28"/>
    </row>
    <row r="201" spans="1:9" ht="12.75">
      <c r="A201" s="28"/>
      <c r="B201" s="28"/>
      <c r="C201" s="34"/>
      <c r="D201" s="29"/>
      <c r="E201" s="28"/>
      <c r="F201" s="29"/>
      <c r="G201" s="28"/>
      <c r="H201" s="29"/>
      <c r="I201" s="28"/>
    </row>
    <row r="202" spans="1:9" ht="12.75">
      <c r="A202" s="28"/>
      <c r="B202" s="28" t="s">
        <v>236</v>
      </c>
      <c r="C202" s="34">
        <f>-('[1]Mc - BS'!Z75+'[1]Mc - BS'!Z76+'[1]Mc - BS'!Z77)/1000</f>
        <v>34246.707</v>
      </c>
      <c r="D202" s="29"/>
      <c r="E202" s="28"/>
      <c r="F202" s="29"/>
      <c r="G202" s="28"/>
      <c r="H202" s="29"/>
      <c r="I202" s="28"/>
    </row>
    <row r="203" spans="1:9" ht="12.75">
      <c r="A203" s="28"/>
      <c r="B203" s="28"/>
      <c r="C203" s="49"/>
      <c r="D203" s="29"/>
      <c r="E203" s="28"/>
      <c r="F203" s="29"/>
      <c r="G203" s="28"/>
      <c r="H203" s="29"/>
      <c r="I203" s="28"/>
    </row>
    <row r="204" spans="1:9" ht="13.5" thickBot="1">
      <c r="A204" s="28"/>
      <c r="B204" s="28"/>
      <c r="C204" s="52">
        <f>SUM(C200:C203)</f>
        <v>645978.8061904763</v>
      </c>
      <c r="D204" s="29"/>
      <c r="E204" s="28"/>
      <c r="F204" s="29"/>
      <c r="G204" s="28"/>
      <c r="H204" s="29"/>
      <c r="I204" s="28"/>
    </row>
    <row r="205" spans="1:9" ht="12.75">
      <c r="A205" s="28"/>
      <c r="B205" s="28"/>
      <c r="C205" s="28"/>
      <c r="D205" s="29"/>
      <c r="E205" s="28"/>
      <c r="F205" s="29"/>
      <c r="G205" s="28"/>
      <c r="H205" s="29"/>
      <c r="I205" s="28"/>
    </row>
    <row r="206" spans="1:9" ht="12.75">
      <c r="A206" s="28"/>
      <c r="B206" s="28" t="s">
        <v>237</v>
      </c>
      <c r="C206" s="28"/>
      <c r="D206" s="29"/>
      <c r="E206" s="28"/>
      <c r="F206" s="29"/>
      <c r="G206" s="28"/>
      <c r="H206" s="29"/>
      <c r="I206" s="28"/>
    </row>
    <row r="207" spans="1:9" ht="12.75">
      <c r="A207" s="28"/>
      <c r="B207" s="78" t="s">
        <v>238</v>
      </c>
      <c r="C207" s="78"/>
      <c r="D207" s="84"/>
      <c r="E207" s="78"/>
      <c r="F207" s="84"/>
      <c r="G207" s="78"/>
      <c r="H207" s="84"/>
      <c r="I207" s="78"/>
    </row>
    <row r="208" spans="1:9" ht="12.75">
      <c r="A208" s="28"/>
      <c r="B208" s="28"/>
      <c r="C208" s="28"/>
      <c r="D208" s="29"/>
      <c r="E208" s="28"/>
      <c r="F208" s="29"/>
      <c r="G208" s="28"/>
      <c r="H208" s="29"/>
      <c r="I208" s="28"/>
    </row>
    <row r="209" spans="1:9" ht="12.75">
      <c r="A209" s="28"/>
      <c r="B209" s="28"/>
      <c r="C209" s="28"/>
      <c r="D209" s="29"/>
      <c r="E209" s="28"/>
      <c r="F209" s="29"/>
      <c r="G209" s="28"/>
      <c r="H209" s="29"/>
      <c r="I209" s="28"/>
    </row>
    <row r="210" spans="1:9" ht="12.75">
      <c r="A210" s="31" t="s">
        <v>239</v>
      </c>
      <c r="B210" s="31" t="s">
        <v>240</v>
      </c>
      <c r="C210" s="28"/>
      <c r="D210" s="29"/>
      <c r="E210" s="28"/>
      <c r="F210" s="29"/>
      <c r="G210" s="28"/>
      <c r="H210" s="29"/>
      <c r="I210" s="28"/>
    </row>
    <row r="211" spans="1:9" ht="12.75">
      <c r="A211" s="28"/>
      <c r="B211" s="28" t="s">
        <v>241</v>
      </c>
      <c r="C211" s="28"/>
      <c r="D211" s="29"/>
      <c r="E211" s="28"/>
      <c r="F211" s="29"/>
      <c r="G211" s="28"/>
      <c r="H211" s="29"/>
      <c r="I211" s="28"/>
    </row>
    <row r="212" spans="1:9" ht="12.75">
      <c r="A212" s="28"/>
      <c r="B212" s="28"/>
      <c r="C212" s="28"/>
      <c r="D212" s="29"/>
      <c r="E212" s="28"/>
      <c r="F212" s="29"/>
      <c r="G212" s="28"/>
      <c r="H212" s="29"/>
      <c r="I212" s="28"/>
    </row>
    <row r="213" spans="1:9" ht="12.75">
      <c r="A213" s="28"/>
      <c r="B213" s="28"/>
      <c r="C213" s="28"/>
      <c r="D213" s="29"/>
      <c r="E213" s="28"/>
      <c r="F213" s="29"/>
      <c r="G213" s="28"/>
      <c r="H213" s="29"/>
      <c r="I213" s="28"/>
    </row>
    <row r="214" spans="1:9" ht="12.75">
      <c r="A214" s="39" t="s">
        <v>242</v>
      </c>
      <c r="B214" s="59" t="s">
        <v>266</v>
      </c>
      <c r="C214" s="60"/>
      <c r="D214" s="60"/>
      <c r="E214" s="60"/>
      <c r="F214" s="60"/>
      <c r="G214" s="60"/>
      <c r="H214" s="60"/>
      <c r="I214" s="60"/>
    </row>
    <row r="215" spans="1:9" ht="12.75">
      <c r="A215" s="39"/>
      <c r="B215" s="61" t="s">
        <v>265</v>
      </c>
      <c r="C215" s="37"/>
      <c r="D215" s="37"/>
      <c r="E215" s="37"/>
      <c r="F215" s="37"/>
      <c r="G215" s="37"/>
      <c r="H215" s="37"/>
      <c r="I215" s="37"/>
    </row>
    <row r="216" spans="1:9" ht="12.75">
      <c r="A216" s="28"/>
      <c r="B216" s="28" t="s">
        <v>243</v>
      </c>
      <c r="C216" s="28"/>
      <c r="D216" s="29"/>
      <c r="E216" s="28"/>
      <c r="F216" s="29"/>
      <c r="G216" s="28"/>
      <c r="H216" s="29"/>
      <c r="I216" s="28"/>
    </row>
    <row r="217" spans="1:9" ht="12.75">
      <c r="A217" s="28"/>
      <c r="B217" s="28"/>
      <c r="C217" s="28"/>
      <c r="D217" s="29"/>
      <c r="E217" s="28"/>
      <c r="F217" s="29"/>
      <c r="G217" s="28"/>
      <c r="H217" s="29"/>
      <c r="I217" s="28"/>
    </row>
    <row r="218" spans="1:9" ht="12.75">
      <c r="A218" s="28"/>
      <c r="B218" s="28"/>
      <c r="C218" s="40" t="s">
        <v>63</v>
      </c>
      <c r="D218" s="29"/>
      <c r="E218" s="28"/>
      <c r="F218" s="29"/>
      <c r="G218" s="28"/>
      <c r="H218" s="29"/>
      <c r="I218" s="28"/>
    </row>
    <row r="219" spans="1:9" ht="12.75">
      <c r="A219" s="39" t="s">
        <v>244</v>
      </c>
      <c r="B219" s="31" t="s">
        <v>245</v>
      </c>
      <c r="C219" s="28"/>
      <c r="D219" s="29"/>
      <c r="E219" s="28"/>
      <c r="F219" s="29"/>
      <c r="G219" s="28"/>
      <c r="H219" s="29"/>
      <c r="I219" s="28"/>
    </row>
    <row r="220" spans="1:9" ht="12.75">
      <c r="A220" s="28"/>
      <c r="B220" s="28" t="s">
        <v>246</v>
      </c>
      <c r="C220" s="28"/>
      <c r="D220" s="29"/>
      <c r="E220" s="28"/>
      <c r="F220" s="29"/>
      <c r="G220" s="28"/>
      <c r="H220" s="29"/>
      <c r="I220" s="28"/>
    </row>
    <row r="221" spans="1:9" ht="12.75">
      <c r="A221" s="28"/>
      <c r="B221" s="28"/>
      <c r="C221" s="28"/>
      <c r="D221" s="29"/>
      <c r="E221" s="28"/>
      <c r="F221" s="29"/>
      <c r="G221" s="28"/>
      <c r="H221" s="29"/>
      <c r="I221" s="28"/>
    </row>
    <row r="222" spans="1:9" ht="12.75">
      <c r="A222" s="28"/>
      <c r="B222" s="28"/>
      <c r="C222" s="28"/>
      <c r="D222" s="29"/>
      <c r="E222" s="28"/>
      <c r="F222" s="29"/>
      <c r="G222" s="28"/>
      <c r="H222" s="29"/>
      <c r="I222" s="28"/>
    </row>
    <row r="223" spans="1:9" ht="12.75">
      <c r="A223" s="39" t="s">
        <v>247</v>
      </c>
      <c r="B223" s="31" t="s">
        <v>59</v>
      </c>
      <c r="C223" s="28"/>
      <c r="D223" s="29"/>
      <c r="E223" s="28"/>
      <c r="F223" s="29"/>
      <c r="G223" s="28"/>
      <c r="H223" s="29"/>
      <c r="I223" s="28"/>
    </row>
    <row r="224" spans="1:9" ht="12.75">
      <c r="A224" s="28"/>
      <c r="B224" s="28"/>
      <c r="C224" s="82" t="s">
        <v>248</v>
      </c>
      <c r="D224" s="83"/>
      <c r="E224" s="83"/>
      <c r="F224" s="29"/>
      <c r="G224" s="82" t="s">
        <v>249</v>
      </c>
      <c r="H224" s="82"/>
      <c r="I224" s="82"/>
    </row>
    <row r="225" spans="1:9" ht="12.75">
      <c r="A225" s="28"/>
      <c r="B225" s="28"/>
      <c r="C225" s="32" t="s">
        <v>47</v>
      </c>
      <c r="D225" s="29"/>
      <c r="E225" s="32" t="s">
        <v>48</v>
      </c>
      <c r="F225" s="29"/>
      <c r="G225" s="32" t="s">
        <v>47</v>
      </c>
      <c r="H225" s="29"/>
      <c r="I225" s="32" t="s">
        <v>48</v>
      </c>
    </row>
    <row r="226" spans="1:9" ht="12.75">
      <c r="A226" s="28"/>
      <c r="B226" s="28"/>
      <c r="C226" s="32"/>
      <c r="D226" s="29"/>
      <c r="E226" s="32"/>
      <c r="F226" s="29"/>
      <c r="G226" s="32"/>
      <c r="H226" s="29"/>
      <c r="I226" s="32"/>
    </row>
    <row r="227" spans="1:9" ht="12.75">
      <c r="A227" s="28"/>
      <c r="B227" s="28" t="s">
        <v>250</v>
      </c>
      <c r="C227" s="28"/>
      <c r="D227" s="29"/>
      <c r="E227" s="28"/>
      <c r="F227" s="29"/>
      <c r="G227" s="28"/>
      <c r="H227" s="29"/>
      <c r="I227" s="28"/>
    </row>
    <row r="228" spans="1:9" ht="12.75">
      <c r="A228" s="28"/>
      <c r="B228" s="28"/>
      <c r="C228" s="28"/>
      <c r="D228" s="29"/>
      <c r="E228" s="28"/>
      <c r="F228" s="29"/>
      <c r="G228" s="28"/>
      <c r="H228" s="29"/>
      <c r="I228" s="28"/>
    </row>
    <row r="229" spans="1:9" ht="12.75">
      <c r="A229" s="28"/>
      <c r="B229" s="62" t="s">
        <v>251</v>
      </c>
      <c r="C229" s="63">
        <f>'[1]KLSE - PL'!C36</f>
        <v>-16669.94645995708</v>
      </c>
      <c r="D229" s="29"/>
      <c r="E229" s="63">
        <f>'[1]KLSE - PL'!E36</f>
        <v>-15104</v>
      </c>
      <c r="F229" s="64"/>
      <c r="G229" s="63">
        <f>'[1]KLSE - PL'!G36</f>
        <v>-45978.58845995708</v>
      </c>
      <c r="H229" s="29"/>
      <c r="I229" s="63">
        <f>'[1]KLSE - PL'!I36</f>
        <v>-42186</v>
      </c>
    </row>
    <row r="230" spans="1:9" ht="12.75">
      <c r="A230" s="28"/>
      <c r="B230" s="65" t="s">
        <v>252</v>
      </c>
      <c r="C230" s="63"/>
      <c r="D230" s="29"/>
      <c r="E230" s="63"/>
      <c r="F230" s="64"/>
      <c r="G230" s="63"/>
      <c r="H230" s="29"/>
      <c r="I230" s="63"/>
    </row>
    <row r="231" spans="1:9" ht="12.75">
      <c r="A231" s="28"/>
      <c r="B231" s="65" t="s">
        <v>253</v>
      </c>
      <c r="C231" s="63">
        <f>'[1]KLSE - BS'!C43</f>
        <v>392683.07452380954</v>
      </c>
      <c r="D231" s="29"/>
      <c r="E231" s="63">
        <v>392683</v>
      </c>
      <c r="F231" s="64"/>
      <c r="G231" s="63">
        <f>'[1]KLSE - BS'!C43</f>
        <v>392683.07452380954</v>
      </c>
      <c r="H231" s="29"/>
      <c r="I231" s="63">
        <v>392683</v>
      </c>
    </row>
    <row r="232" spans="1:9" ht="12.75">
      <c r="A232" s="28"/>
      <c r="B232" s="65" t="s">
        <v>254</v>
      </c>
      <c r="C232" s="63"/>
      <c r="D232" s="29"/>
      <c r="E232" s="63"/>
      <c r="F232" s="64"/>
      <c r="G232" s="63"/>
      <c r="H232" s="29"/>
      <c r="I232" s="63"/>
    </row>
    <row r="233" spans="1:9" ht="12.75">
      <c r="A233" s="28"/>
      <c r="B233" s="62" t="s">
        <v>255</v>
      </c>
      <c r="C233" s="63">
        <v>0</v>
      </c>
      <c r="D233" s="29"/>
      <c r="E233" s="63">
        <v>0</v>
      </c>
      <c r="F233" s="64"/>
      <c r="G233" s="63">
        <v>0</v>
      </c>
      <c r="H233" s="29"/>
      <c r="I233" s="63">
        <v>0</v>
      </c>
    </row>
    <row r="234" spans="1:9" ht="12.75">
      <c r="A234" s="28"/>
      <c r="B234" s="65" t="s">
        <v>256</v>
      </c>
      <c r="C234" s="66">
        <f>(C229/C231)*100</f>
        <v>-4.245140048414878</v>
      </c>
      <c r="D234" s="29"/>
      <c r="E234" s="66">
        <f>(E229/E231)*100</f>
        <v>-3.8463595317342487</v>
      </c>
      <c r="F234" s="64"/>
      <c r="G234" s="66">
        <f>(G229/G231)*100</f>
        <v>-11.70882868219197</v>
      </c>
      <c r="H234" s="29"/>
      <c r="I234" s="66">
        <f>(I229/I231)*100</f>
        <v>-10.743016631736031</v>
      </c>
    </row>
    <row r="235" spans="1:9" ht="12.75">
      <c r="A235" s="28"/>
      <c r="B235" s="28"/>
      <c r="C235" s="28"/>
      <c r="D235" s="29"/>
      <c r="E235" s="28"/>
      <c r="F235" s="29"/>
      <c r="G235" s="28"/>
      <c r="H235" s="29"/>
      <c r="I235" s="28"/>
    </row>
    <row r="236" spans="1:9" ht="12.75">
      <c r="A236" s="28"/>
      <c r="B236" s="28" t="s">
        <v>257</v>
      </c>
      <c r="C236" s="67" t="s">
        <v>62</v>
      </c>
      <c r="D236" s="29"/>
      <c r="E236" s="67" t="s">
        <v>62</v>
      </c>
      <c r="F236" s="29"/>
      <c r="G236" s="67" t="s">
        <v>62</v>
      </c>
      <c r="H236" s="29"/>
      <c r="I236" s="67" t="s">
        <v>62</v>
      </c>
    </row>
    <row r="237" spans="1:9" ht="12.75">
      <c r="A237" s="28"/>
      <c r="B237" s="28"/>
      <c r="C237" s="28"/>
      <c r="D237" s="29"/>
      <c r="E237" s="28"/>
      <c r="F237" s="29"/>
      <c r="G237" s="28"/>
      <c r="H237" s="29"/>
      <c r="I237" s="28"/>
    </row>
    <row r="238" spans="1:9" ht="12.75">
      <c r="A238" s="28"/>
      <c r="B238" s="28"/>
      <c r="C238" s="28"/>
      <c r="D238" s="29"/>
      <c r="E238" s="28"/>
      <c r="F238" s="29"/>
      <c r="G238" s="28"/>
      <c r="H238" s="29"/>
      <c r="I238" s="28"/>
    </row>
    <row r="239" spans="1:9" ht="12.75">
      <c r="A239" s="28"/>
      <c r="B239" s="28"/>
      <c r="C239" s="28"/>
      <c r="D239" s="29"/>
      <c r="E239" s="28"/>
      <c r="F239" s="29"/>
      <c r="G239" s="28"/>
      <c r="H239" s="29"/>
      <c r="I239" s="28"/>
    </row>
    <row r="240" spans="1:9" ht="12.75">
      <c r="A240" s="28"/>
      <c r="B240" s="28"/>
      <c r="C240" s="28"/>
      <c r="D240" s="29"/>
      <c r="E240" s="28"/>
      <c r="F240" s="29"/>
      <c r="G240" s="28"/>
      <c r="H240" s="29"/>
      <c r="I240" s="28"/>
    </row>
    <row r="241" spans="1:9" ht="12.75">
      <c r="A241" s="28"/>
      <c r="B241" s="28"/>
      <c r="C241" s="28"/>
      <c r="D241" s="29"/>
      <c r="E241" s="28"/>
      <c r="F241" s="29"/>
      <c r="G241" s="28"/>
      <c r="H241" s="29"/>
      <c r="I241" s="28"/>
    </row>
    <row r="242" spans="1:9" ht="12.75">
      <c r="A242" s="28" t="s">
        <v>258</v>
      </c>
      <c r="B242" s="28"/>
      <c r="C242" s="28"/>
      <c r="D242" s="29"/>
      <c r="E242" s="28"/>
      <c r="F242" s="29"/>
      <c r="G242" s="28"/>
      <c r="H242" s="29"/>
      <c r="I242" s="28"/>
    </row>
    <row r="243" spans="1:9" ht="12.75">
      <c r="A243" s="31" t="s">
        <v>0</v>
      </c>
      <c r="B243" s="28"/>
      <c r="C243" s="28"/>
      <c r="D243" s="29"/>
      <c r="E243" s="28"/>
      <c r="F243" s="29"/>
      <c r="G243" s="28"/>
      <c r="H243" s="29"/>
      <c r="I243" s="28"/>
    </row>
    <row r="244" spans="1:9" ht="12.75">
      <c r="A244" s="28"/>
      <c r="B244" s="28"/>
      <c r="C244" s="28"/>
      <c r="D244" s="29"/>
      <c r="E244" s="28"/>
      <c r="F244" s="29"/>
      <c r="G244" s="28"/>
      <c r="H244" s="29"/>
      <c r="I244" s="28"/>
    </row>
    <row r="245" spans="1:9" ht="12.75">
      <c r="A245" s="28"/>
      <c r="B245" s="28"/>
      <c r="C245" s="28"/>
      <c r="D245" s="29"/>
      <c r="E245" s="28"/>
      <c r="F245" s="29"/>
      <c r="G245" s="28"/>
      <c r="H245" s="29"/>
      <c r="I245" s="28"/>
    </row>
    <row r="246" spans="1:9" ht="12.75">
      <c r="A246" s="28" t="s">
        <v>259</v>
      </c>
      <c r="B246" s="28"/>
      <c r="C246" s="28"/>
      <c r="D246" s="29"/>
      <c r="E246" s="28"/>
      <c r="F246" s="29"/>
      <c r="G246" s="28"/>
      <c r="H246" s="29"/>
      <c r="I246" s="28"/>
    </row>
    <row r="247" spans="1:9" ht="12.75">
      <c r="A247" s="28" t="s">
        <v>260</v>
      </c>
      <c r="B247" s="28"/>
      <c r="C247" s="28"/>
      <c r="D247" s="29"/>
      <c r="E247" s="28"/>
      <c r="F247" s="29"/>
      <c r="G247" s="28"/>
      <c r="H247" s="29"/>
      <c r="I247" s="28"/>
    </row>
    <row r="248" spans="1:9" ht="12.75">
      <c r="A248" s="28"/>
      <c r="B248" s="28"/>
      <c r="C248" s="28"/>
      <c r="D248" s="29"/>
      <c r="E248" s="28"/>
      <c r="F248" s="29"/>
      <c r="G248" s="28"/>
      <c r="H248" s="29"/>
      <c r="I248" s="28"/>
    </row>
    <row r="249" spans="1:9" ht="12.75">
      <c r="A249" s="28" t="s">
        <v>261</v>
      </c>
      <c r="B249" s="28"/>
      <c r="C249" s="28"/>
      <c r="D249" s="29"/>
      <c r="E249" s="28"/>
      <c r="F249" s="29"/>
      <c r="G249" s="28"/>
      <c r="H249" s="29"/>
      <c r="I249" s="28"/>
    </row>
    <row r="250" spans="1:9" ht="12.75">
      <c r="A250" s="28" t="s">
        <v>262</v>
      </c>
      <c r="B250" s="69">
        <v>37770</v>
      </c>
      <c r="C250" s="40" t="s">
        <v>63</v>
      </c>
      <c r="D250" s="29"/>
      <c r="E250" s="28"/>
      <c r="F250" s="29"/>
      <c r="G250" s="28"/>
      <c r="H250" s="29"/>
      <c r="I250" s="28"/>
    </row>
    <row r="252" ht="12.75">
      <c r="B252" s="70"/>
    </row>
  </sheetData>
  <sheetProtection sheet="1" objects="1" scenarios="1"/>
  <mergeCells count="22">
    <mergeCell ref="C224:E224"/>
    <mergeCell ref="G224:I224"/>
    <mergeCell ref="B144:I144"/>
    <mergeCell ref="B148:I148"/>
    <mergeCell ref="B176:I176"/>
    <mergeCell ref="B207:I207"/>
    <mergeCell ref="B114:I114"/>
    <mergeCell ref="B116:I116"/>
    <mergeCell ref="B120:I120"/>
    <mergeCell ref="B124:I124"/>
    <mergeCell ref="B43:I43"/>
    <mergeCell ref="B47:I47"/>
    <mergeCell ref="B77:I77"/>
    <mergeCell ref="B81:I81"/>
    <mergeCell ref="B31:I31"/>
    <mergeCell ref="B38:I38"/>
    <mergeCell ref="B39:I39"/>
    <mergeCell ref="B42:I42"/>
    <mergeCell ref="A17:I17"/>
    <mergeCell ref="A19:I19"/>
    <mergeCell ref="B25:I25"/>
    <mergeCell ref="B27:I27"/>
  </mergeCells>
  <printOptions/>
  <pageMargins left="0.75" right="0.5" top="0.75" bottom="0.5" header="0.5" footer="0.5"/>
  <pageSetup firstPageNumber="4" useFirstPageNumber="1" horizontalDpi="300" verticalDpi="300" orientation="portrait" scale="83" r:id="rId1"/>
  <headerFooter alignWithMargins="0">
    <oddFooter>&amp;C&amp;P</oddFooter>
  </headerFooter>
  <rowBreaks count="4" manualBreakCount="4">
    <brk id="48" max="255" man="1"/>
    <brk id="96" max="255" man="1"/>
    <brk id="145" max="255" man="1"/>
    <brk id="2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OLYMPIA INDUSTRIES BERHAD</dc:creator>
  <cp:keywords/>
  <dc:description/>
  <cp:lastModifiedBy>Mycom Berhad</cp:lastModifiedBy>
  <cp:lastPrinted>2003-05-29T04:39:26Z</cp:lastPrinted>
  <dcterms:created xsi:type="dcterms:W3CDTF">2003-05-26T06:26:32Z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